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00" yWindow="630" windowWidth="15480" windowHeight="11580" firstSheet="3" activeTab="3"/>
  </bookViews>
  <sheets>
    <sheet name="Базовые" sheetId="14" state="hidden" r:id="rId1"/>
    <sheet name="Текущие" sheetId="13" state="hidden" r:id="rId2"/>
    <sheet name="Базовые " sheetId="15" state="hidden" r:id="rId3"/>
    <sheet name="Текущие " sheetId="16" r:id="rId4"/>
    <sheet name="Расчет с 30% снижением" sheetId="1" state="hidden" r:id="rId5"/>
    <sheet name="НМЦ лота" sheetId="2" state="hidden" r:id="rId6"/>
  </sheets>
  <definedNames>
    <definedName name="_xlnm.Print_Area" localSheetId="0">Базовые!$A$1:$H$71</definedName>
    <definedName name="_xlnm.Print_Area" localSheetId="2">'Базовые '!$A$1:$H$71</definedName>
    <definedName name="_xlnm.Print_Area" localSheetId="4">'Расчет с 30% снижением'!$A$1:$R$52,'Расчет с 30% снижением'!$T$34:$AR$43</definedName>
    <definedName name="_xlnm.Print_Area" localSheetId="1">Текущие!$A:$H</definedName>
    <definedName name="_xlnm.Print_Area" localSheetId="3">'Текущие '!$A:$H</definedName>
  </definedNames>
  <calcPr calcId="145621"/>
</workbook>
</file>

<file path=xl/calcChain.xml><?xml version="1.0" encoding="utf-8"?>
<calcChain xmlns="http://schemas.openxmlformats.org/spreadsheetml/2006/main">
  <c r="E26" i="2" l="1"/>
  <c r="D26" i="2"/>
  <c r="E23" i="2"/>
  <c r="D23" i="2"/>
  <c r="L35" i="1"/>
  <c r="P43" i="1"/>
  <c r="P41" i="1"/>
  <c r="N41" i="1"/>
  <c r="L25" i="1"/>
  <c r="Q25" i="1"/>
  <c r="O24" i="1"/>
  <c r="N24" i="1"/>
  <c r="O20" i="1"/>
  <c r="N20" i="1"/>
  <c r="J20" i="1"/>
  <c r="I20" i="1"/>
  <c r="G25" i="1"/>
  <c r="E24" i="1"/>
  <c r="D24" i="1"/>
  <c r="E20" i="1"/>
  <c r="D20" i="1"/>
  <c r="K16" i="1"/>
  <c r="J16" i="1"/>
  <c r="I16" i="1"/>
  <c r="G35" i="1"/>
  <c r="F16" i="1"/>
  <c r="E16" i="1"/>
  <c r="D16" i="1"/>
  <c r="L26" i="1" l="1"/>
  <c r="G26" i="1"/>
  <c r="M26" i="1" l="1"/>
  <c r="H26" i="1"/>
  <c r="Q26" i="1" l="1"/>
  <c r="R26" i="1" s="1"/>
  <c r="O16" i="1"/>
  <c r="N16" i="1"/>
  <c r="H16" i="2"/>
  <c r="H17" i="2"/>
  <c r="H18" i="2"/>
  <c r="H19" i="2"/>
  <c r="H20" i="2"/>
  <c r="H21" i="2"/>
  <c r="G13" i="2" l="1"/>
  <c r="H13" i="1"/>
  <c r="G14" i="1"/>
  <c r="F2" i="2"/>
  <c r="M13" i="1" l="1"/>
  <c r="M14" i="1" s="1"/>
  <c r="H14" i="1"/>
  <c r="L14" i="1"/>
  <c r="Q13" i="1"/>
  <c r="Q14" i="1" s="1"/>
  <c r="R14" i="1" s="1"/>
  <c r="Q35" i="1"/>
  <c r="R13" i="1" l="1"/>
  <c r="P16" i="1" l="1"/>
  <c r="L36" i="1" l="1"/>
  <c r="G36" i="1" l="1"/>
  <c r="I17" i="1" l="1"/>
  <c r="D17" i="1"/>
  <c r="E17" i="1"/>
  <c r="F17" i="1"/>
  <c r="N17" i="1" l="1"/>
  <c r="E15" i="2"/>
  <c r="Q36" i="1"/>
  <c r="L16" i="1"/>
  <c r="E27" i="2" l="1"/>
  <c r="E28" i="2" s="1"/>
  <c r="L17" i="1"/>
  <c r="K17" i="1"/>
  <c r="J17" i="1"/>
  <c r="Q16" i="1"/>
  <c r="F27" i="2" l="1"/>
  <c r="F28" i="2" s="1"/>
  <c r="M17" i="1"/>
  <c r="G27" i="2"/>
  <c r="G28" i="2" s="1"/>
  <c r="O17" i="1"/>
  <c r="Q17" i="1"/>
  <c r="Q18" i="1" s="1"/>
  <c r="P17" i="1"/>
  <c r="D15" i="2"/>
  <c r="H13" i="2"/>
  <c r="H15" i="2" l="1"/>
  <c r="H23" i="2" l="1"/>
  <c r="D27" i="2"/>
  <c r="D28" i="2" s="1"/>
  <c r="G29" i="2"/>
  <c r="G33" i="2" l="1"/>
  <c r="G34" i="2" s="1"/>
  <c r="H28" i="2"/>
  <c r="H26" i="2"/>
  <c r="D29" i="2" l="1"/>
  <c r="D32" i="2" s="1"/>
  <c r="E29" i="2"/>
  <c r="E32" i="2" s="1"/>
  <c r="D33" i="2" l="1"/>
  <c r="D34" i="2" s="1"/>
  <c r="E33" i="2"/>
  <c r="E34" i="2" s="1"/>
  <c r="AP43" i="1"/>
  <c r="P27" i="1" l="1"/>
  <c r="H16" i="1" l="1"/>
  <c r="R16" i="1" l="1"/>
  <c r="N36" i="1" l="1"/>
  <c r="Q22" i="1"/>
  <c r="R17" i="1"/>
  <c r="M16" i="1" l="1"/>
  <c r="G17" i="1"/>
  <c r="G18" i="1" l="1"/>
  <c r="G22" i="1"/>
  <c r="F18" i="1"/>
  <c r="F21" i="1" s="1"/>
  <c r="F22" i="1" s="1"/>
  <c r="M35" i="1" l="1"/>
  <c r="Z43" i="1" s="1"/>
  <c r="H35" i="1"/>
  <c r="H17" i="1" l="1"/>
  <c r="E18" i="1" l="1"/>
  <c r="D18" i="1"/>
  <c r="H20" i="1" l="1"/>
  <c r="D21" i="1"/>
  <c r="D22" i="1" l="1"/>
  <c r="P36" i="1"/>
  <c r="O36" i="1"/>
  <c r="P32" i="1"/>
  <c r="O32" i="1"/>
  <c r="N32" i="1"/>
  <c r="P21" i="1"/>
  <c r="R36" i="1" l="1"/>
  <c r="AE43" i="1" s="1"/>
  <c r="AJ43" i="1" s="1"/>
  <c r="R35" i="1"/>
  <c r="V34" i="1" s="1"/>
  <c r="K36" i="1" l="1"/>
  <c r="J36" i="1"/>
  <c r="I36" i="1"/>
  <c r="F36" i="1"/>
  <c r="E36" i="1"/>
  <c r="D36" i="1"/>
  <c r="K32" i="1"/>
  <c r="J32" i="1"/>
  <c r="I32" i="1"/>
  <c r="F32" i="1"/>
  <c r="E32" i="1"/>
  <c r="D32" i="1"/>
  <c r="K27" i="1"/>
  <c r="F27" i="1"/>
  <c r="L21" i="1"/>
  <c r="L22" i="1" s="1"/>
  <c r="K21" i="1"/>
  <c r="L18" i="1"/>
  <c r="H18" i="1"/>
  <c r="P22" i="1" l="1"/>
  <c r="P28" i="1" s="1"/>
  <c r="P33" i="1" s="1"/>
  <c r="P18" i="1"/>
  <c r="J18" i="1"/>
  <c r="E21" i="1"/>
  <c r="H21" i="1" s="1"/>
  <c r="K18" i="1"/>
  <c r="I18" i="1"/>
  <c r="K22" i="1"/>
  <c r="K28" i="1" s="1"/>
  <c r="K33" i="1" s="1"/>
  <c r="K37" i="1" s="1"/>
  <c r="K39" i="1" s="1"/>
  <c r="F28" i="1"/>
  <c r="F33" i="1" s="1"/>
  <c r="F37" i="1" s="1"/>
  <c r="F39" i="1" s="1"/>
  <c r="I21" i="1" l="1"/>
  <c r="I22" i="1" s="1"/>
  <c r="I24" i="1" s="1"/>
  <c r="J21" i="1"/>
  <c r="P37" i="1"/>
  <c r="P39" i="1" s="1"/>
  <c r="M18" i="1"/>
  <c r="O18" i="1"/>
  <c r="E22" i="1"/>
  <c r="K40" i="1"/>
  <c r="K43" i="1" s="1"/>
  <c r="AA43" i="1" s="1"/>
  <c r="F40" i="1"/>
  <c r="F43" i="1" s="1"/>
  <c r="V43" i="1" l="1"/>
  <c r="F44" i="1"/>
  <c r="F45" i="1" s="1"/>
  <c r="E27" i="1"/>
  <c r="E28" i="1" s="1"/>
  <c r="O21" i="1"/>
  <c r="O22" i="1" s="1"/>
  <c r="J22" i="1"/>
  <c r="J24" i="1" s="1"/>
  <c r="M21" i="1"/>
  <c r="M20" i="1"/>
  <c r="P40" i="1"/>
  <c r="N18" i="1"/>
  <c r="K44" i="1"/>
  <c r="K45" i="1" s="1"/>
  <c r="M24" i="1" l="1"/>
  <c r="L27" i="1" s="1"/>
  <c r="M22" i="1"/>
  <c r="J27" i="1"/>
  <c r="J28" i="1" s="1"/>
  <c r="I27" i="1"/>
  <c r="I28" i="1" s="1"/>
  <c r="R18" i="1"/>
  <c r="R20" i="1"/>
  <c r="E33" i="1"/>
  <c r="E37" i="1" s="1"/>
  <c r="E39" i="1" s="1"/>
  <c r="H22" i="1"/>
  <c r="O27" i="1" l="1"/>
  <c r="O28" i="1" s="1"/>
  <c r="O33" i="1" s="1"/>
  <c r="O37" i="1" s="1"/>
  <c r="O39" i="1" s="1"/>
  <c r="AF43" i="1"/>
  <c r="N21" i="1"/>
  <c r="R21" i="1" s="1"/>
  <c r="AK43" i="1"/>
  <c r="P44" i="1"/>
  <c r="E40" i="1"/>
  <c r="E43" i="1" s="1"/>
  <c r="I33" i="1"/>
  <c r="I37" i="1" s="1"/>
  <c r="I39" i="1" s="1"/>
  <c r="J33" i="1"/>
  <c r="J37" i="1" s="1"/>
  <c r="J39" i="1" s="1"/>
  <c r="H24" i="1"/>
  <c r="G27" i="1" s="1"/>
  <c r="D27" i="1"/>
  <c r="D28" i="1" s="1"/>
  <c r="E44" i="1" l="1"/>
  <c r="E45" i="1" s="1"/>
  <c r="P45" i="1"/>
  <c r="O40" i="1"/>
  <c r="O41" i="1" s="1"/>
  <c r="O43" i="1" s="1"/>
  <c r="O44" i="1" s="1"/>
  <c r="M25" i="1"/>
  <c r="M27" i="1"/>
  <c r="N22" i="1"/>
  <c r="J40" i="1"/>
  <c r="J43" i="1" s="1"/>
  <c r="J44" i="1" l="1"/>
  <c r="J45" i="1" s="1"/>
  <c r="O45" i="1"/>
  <c r="L28" i="1"/>
  <c r="M28" i="1" s="1"/>
  <c r="L31" i="1" s="1"/>
  <c r="R22" i="1"/>
  <c r="D33" i="1"/>
  <c r="D37" i="1" s="1"/>
  <c r="D39" i="1" s="1"/>
  <c r="M36" i="1"/>
  <c r="M31" i="1" l="1"/>
  <c r="L30" i="1"/>
  <c r="H25" i="1"/>
  <c r="N27" i="1"/>
  <c r="N28" i="1" s="1"/>
  <c r="R24" i="1"/>
  <c r="I40" i="1"/>
  <c r="L32" i="1" l="1"/>
  <c r="L33" i="1" s="1"/>
  <c r="M30" i="1"/>
  <c r="G28" i="1"/>
  <c r="H28" i="1" s="1"/>
  <c r="H27" i="1"/>
  <c r="N33" i="1"/>
  <c r="N37" i="1" s="1"/>
  <c r="N39" i="1" s="1"/>
  <c r="I43" i="1"/>
  <c r="D40" i="1"/>
  <c r="H36" i="1"/>
  <c r="U43" i="1" s="1"/>
  <c r="M32" i="1" l="1"/>
  <c r="G30" i="1"/>
  <c r="G31" i="1"/>
  <c r="H31" i="1" s="1"/>
  <c r="AB43" i="1"/>
  <c r="I44" i="1"/>
  <c r="L37" i="1"/>
  <c r="M33" i="1"/>
  <c r="D43" i="1"/>
  <c r="M37" i="1" l="1"/>
  <c r="L39" i="1"/>
  <c r="M39" i="1" s="1"/>
  <c r="W43" i="1"/>
  <c r="D44" i="1"/>
  <c r="D45" i="1" s="1"/>
  <c r="H30" i="1"/>
  <c r="G32" i="1"/>
  <c r="G33" i="1" s="1"/>
  <c r="G37" i="1" s="1"/>
  <c r="G39" i="1" s="1"/>
  <c r="I45" i="1"/>
  <c r="N40" i="1"/>
  <c r="N43" i="1" s="1"/>
  <c r="N44" i="1" s="1"/>
  <c r="L40" i="1" l="1"/>
  <c r="L43" i="1" s="1"/>
  <c r="L44" i="1" s="1"/>
  <c r="H33" i="1"/>
  <c r="H32" i="1"/>
  <c r="R25" i="1"/>
  <c r="Q27" i="1"/>
  <c r="Q28" i="1" s="1"/>
  <c r="R28" i="1" s="1"/>
  <c r="Q31" i="1" s="1"/>
  <c r="H39" i="1"/>
  <c r="H37" i="1"/>
  <c r="M40" i="1" l="1"/>
  <c r="Q30" i="1"/>
  <c r="R30" i="1" s="1"/>
  <c r="W38" i="1" s="1"/>
  <c r="R31" i="1"/>
  <c r="R27" i="1"/>
  <c r="AG43" i="1"/>
  <c r="M44" i="1"/>
  <c r="M43" i="1"/>
  <c r="Y43" i="1" s="1"/>
  <c r="G40" i="1"/>
  <c r="Q32" i="1" l="1"/>
  <c r="Q33" i="1" s="1"/>
  <c r="AL43" i="1"/>
  <c r="G43" i="1"/>
  <c r="G44" i="1" s="1"/>
  <c r="H40" i="1"/>
  <c r="L45" i="1"/>
  <c r="M45" i="1" s="1"/>
  <c r="R32" i="1" l="1"/>
  <c r="Q37" i="1"/>
  <c r="Q39" i="1" s="1"/>
  <c r="R33" i="1"/>
  <c r="N45" i="1"/>
  <c r="H44" i="1"/>
  <c r="H43" i="1"/>
  <c r="R39" i="1" l="1"/>
  <c r="R37" i="1"/>
  <c r="N49" i="1"/>
  <c r="T43" i="1"/>
  <c r="X43" i="1" s="1"/>
  <c r="AC43" i="1"/>
  <c r="G45" i="1"/>
  <c r="H45" i="1" s="1"/>
  <c r="Q40" i="1" l="1"/>
  <c r="Q41" i="1" s="1"/>
  <c r="Q43" i="1" s="1"/>
  <c r="R43" i="1" l="1"/>
  <c r="Q44" i="1"/>
  <c r="R40" i="1"/>
  <c r="H27" i="2"/>
  <c r="R41" i="1" l="1"/>
  <c r="N50" i="1" l="1"/>
  <c r="AD43" i="1"/>
  <c r="AH43" i="1" s="1"/>
  <c r="F29" i="2"/>
  <c r="F32" i="2" s="1"/>
  <c r="H29" i="2" l="1"/>
  <c r="R44" i="1"/>
  <c r="V36" i="1"/>
  <c r="F33" i="2" l="1"/>
  <c r="F34" i="2" s="1"/>
  <c r="Q45" i="1"/>
  <c r="R45" i="1" s="1"/>
  <c r="AI43" i="1"/>
  <c r="AM43" i="1" s="1"/>
  <c r="H32" i="2"/>
  <c r="AQ43" i="1" l="1"/>
  <c r="AN43" i="1"/>
  <c r="V37" i="1"/>
  <c r="V38" i="1" s="1"/>
  <c r="H33" i="2"/>
  <c r="AR43" i="1" l="1"/>
  <c r="H34" i="2"/>
</calcChain>
</file>

<file path=xl/comments1.xml><?xml version="1.0" encoding="utf-8"?>
<comments xmlns="http://schemas.openxmlformats.org/spreadsheetml/2006/main">
  <authors>
    <author>Тарабукин Михаил Анатольевич</author>
  </authors>
  <commentList>
    <comment ref="F15" authorId="0">
      <text>
        <r>
          <rPr>
            <b/>
            <sz val="9"/>
            <color indexed="81"/>
            <rFont val="Tahoma"/>
            <charset val="1"/>
          </rPr>
          <t>Тарабукин Михаил Анатольевич:</t>
        </r>
        <r>
          <rPr>
            <sz val="9"/>
            <color indexed="81"/>
            <rFont val="Tahoma"/>
            <charset val="1"/>
          </rPr>
          <t xml:space="preserve">
Трансформаторы 400 кВА заказчика</t>
        </r>
      </text>
    </comment>
  </commentList>
</comments>
</file>

<file path=xl/sharedStrings.xml><?xml version="1.0" encoding="utf-8"?>
<sst xmlns="http://schemas.openxmlformats.org/spreadsheetml/2006/main" count="513" uniqueCount="182">
  <si>
    <t>"УТВЕРЖДАЮ"</t>
  </si>
  <si>
    <t>№
п/п</t>
  </si>
  <si>
    <t>Номера смет и расчетов</t>
  </si>
  <si>
    <t>Наименование работ и затрат</t>
  </si>
  <si>
    <t>БЛОК 2
Сметная стоимость строительства  
в ценах на 01.01.2000 года</t>
  </si>
  <si>
    <t>строительных работ</t>
  </si>
  <si>
    <t>монтажных работ</t>
  </si>
  <si>
    <t>оборудова-
ния, мебели и инвентаря</t>
  </si>
  <si>
    <t>прочих затрат</t>
  </si>
  <si>
    <t>Общая сметная стоимость</t>
  </si>
  <si>
    <t>Глава 1. Подготовка территории строительства</t>
  </si>
  <si>
    <t>ССР</t>
  </si>
  <si>
    <t>ИТОГО ПО ГЛАВЕ 1</t>
  </si>
  <si>
    <t>Глава 2. Основные объекты строительства</t>
  </si>
  <si>
    <t/>
  </si>
  <si>
    <t>ИТОГО ПО ГЛАВЕ 2</t>
  </si>
  <si>
    <t>Глава 8. Временные здания и сооружения</t>
  </si>
  <si>
    <t>ИТОГО ПО ГЛАВЕ 8</t>
  </si>
  <si>
    <t>ИТОГО ПО ГЛАВАМ 1-8</t>
  </si>
  <si>
    <t>Глава 9. Прочие работы и затраты</t>
  </si>
  <si>
    <t>ИТОГО ПО ГЛАВЕ 9</t>
  </si>
  <si>
    <t>ИТОГО ПО ГЛАВАМ 1- 9</t>
  </si>
  <si>
    <t>Глава 10.Содержание службы заказчика.Строительный контроль.</t>
  </si>
  <si>
    <t>Содержание службы заказчика - застройщика  (технического надзора ) строительства 2,14%</t>
  </si>
  <si>
    <t>ИТОГО ПО ГЛАВЕ 10</t>
  </si>
  <si>
    <t>ИТОГО ПО ГЛАВАМ 1- 10</t>
  </si>
  <si>
    <t>Глава 12. Проектные и изыскательские работы, авторский надзор</t>
  </si>
  <si>
    <t>ИТОГО ПО ГЛАВЕ 12</t>
  </si>
  <si>
    <t>ИТОГО ПО ГЛАВАМ 1- 12</t>
  </si>
  <si>
    <t>Непредвиденные работы и затраты  3% (1,5%)</t>
  </si>
  <si>
    <t>ИТОГО</t>
  </si>
  <si>
    <t>ВСЕГО БЕЗ НДС</t>
  </si>
  <si>
    <t>ИТОГО ПО СВОДНОМ СМЕТНОМУ РАСЧЕТУ</t>
  </si>
  <si>
    <t>"СОГЛАСОВАНО"</t>
  </si>
  <si>
    <t>Итого по главам 1-2</t>
  </si>
  <si>
    <t>ТЫС. РУБЛЕЙ без НДС</t>
  </si>
  <si>
    <t>объем квл</t>
  </si>
  <si>
    <t>ЛОТ (СМР)</t>
  </si>
  <si>
    <t>зарплата</t>
  </si>
  <si>
    <t>прочие</t>
  </si>
  <si>
    <t>в т.ч.</t>
  </si>
  <si>
    <t>Плановая стоимость объекта в прогнозных ценах года окончания строительства, без НДС</t>
  </si>
  <si>
    <t>Плановая стоимость объекта с учетом снижения инвестиционных затрат, без НДС</t>
  </si>
  <si>
    <t>ПИР</t>
  </si>
  <si>
    <t xml:space="preserve">Оборудование </t>
  </si>
  <si>
    <t>СМР</t>
  </si>
  <si>
    <t>Прочие затраты</t>
  </si>
  <si>
    <t>Дополнительные затраты при производстве строительно монтажных работ в зимнее время (3,19%, 3,52%)</t>
  </si>
  <si>
    <t>Номера сметных расчетов и смет</t>
  </si>
  <si>
    <t>Наименование глав, объектов, работ и затрат</t>
  </si>
  <si>
    <t>Сметная стоимость, тыс. руб.</t>
  </si>
  <si>
    <t>Глава 5. Объекты транспортного хозяйства и связи</t>
  </si>
  <si>
    <t>Глава 6. Наружные сети и сооружения водоснабжения, канализации, теплоснабжения и газоснабжения</t>
  </si>
  <si>
    <t>Глава 7. Благоустройство и озеленение территории</t>
  </si>
  <si>
    <t>ГСН 81-05-01-2001</t>
  </si>
  <si>
    <t>ИТОГО ПО ГЛАВАМ 1- 9, в том числе</t>
  </si>
  <si>
    <t>Непредвиденные работы и затраты  (1,5%)</t>
  </si>
  <si>
    <t>ИТОГО с непредвиденными</t>
  </si>
  <si>
    <t>Всего по сводной таблице в текущих (прогнозных) ценах с учетом снижения затрат, с НДС</t>
  </si>
  <si>
    <t>"СОГЛАСОВАНО":</t>
  </si>
  <si>
    <t xml:space="preserve">Составил: </t>
  </si>
  <si>
    <t>Е.Г. Пирковская</t>
  </si>
  <si>
    <t>Инженер</t>
  </si>
  <si>
    <t>Проектные работы</t>
  </si>
  <si>
    <t>Возмещение дополнительных затрат при производстве строительно-монтажных работ в зимнее время, %=3,19 (3,52%)</t>
  </si>
  <si>
    <t>Премия за ввод объекта</t>
  </si>
  <si>
    <t>2017 год</t>
  </si>
  <si>
    <t>Утверждённая сметная стоимость строительства в текущих ценах, без НДС</t>
  </si>
  <si>
    <t>Утверждённая сметная стоимость строительства в базовых ценах, без НДС</t>
  </si>
  <si>
    <t>КВЛ на 2017г.</t>
  </si>
  <si>
    <t>Освоение всего по видам работ</t>
  </si>
  <si>
    <t>тыс. руб.</t>
  </si>
  <si>
    <t>(ссылка на документ об утверждении)</t>
  </si>
  <si>
    <t>СВОДНЫЙ СМЕТНЫЙ РАСЧЕТ СТОИМОСТИ СТРОИТЕЛЬСТВА</t>
  </si>
  <si>
    <t>Лок см 1</t>
  </si>
  <si>
    <t>Разработал:                                                                                             М.А.Тарабукин</t>
  </si>
  <si>
    <t xml:space="preserve">Проверил:                                                                                               А.М.Запрягаев      </t>
  </si>
  <si>
    <t>М.А.Тарабукин</t>
  </si>
  <si>
    <t>2018 год</t>
  </si>
  <si>
    <t>ведущий инженер СПС УКС</t>
  </si>
  <si>
    <t>Начальник отдела капитального строительства
филиала ПАО "МРСК Северо-Запада" "Комиэнерго"</t>
  </si>
  <si>
    <t>/Н.С. Кривоногова/</t>
  </si>
  <si>
    <t>Дата  расчета</t>
  </si>
  <si>
    <t>(должность, подпись, Ф.И.О.)</t>
  </si>
  <si>
    <t xml:space="preserve">Скрипов Д.М. </t>
  </si>
  <si>
    <t>Составил</t>
  </si>
  <si>
    <t>(подпись, Ф.И.О.)</t>
  </si>
  <si>
    <t>(наименование)</t>
  </si>
  <si>
    <t>Бычков С.И.</t>
  </si>
  <si>
    <t>отдела</t>
  </si>
  <si>
    <t>Проектного</t>
  </si>
  <si>
    <t>Начальник</t>
  </si>
  <si>
    <t>Главный инженер проекта</t>
  </si>
  <si>
    <t>ВСЕГО ПО СВОДНОМУ СМЕТНОМУ РАСЧЕТУ :</t>
  </si>
  <si>
    <t>РЕЗЕРВ НА НЕПРЕДВИДЕННЫЕ РАБОТЫ И ЗАТРАТЫ (%=3)</t>
  </si>
  <si>
    <t>МДС 81-35.2004</t>
  </si>
  <si>
    <t>ИТОГО ПО ГЛАВАМ 1 - 12:</t>
  </si>
  <si>
    <t>ИТОГО ПО ГЛАВЕ 12:</t>
  </si>
  <si>
    <t>ИЗЫСКАТЕЛЬСКИЕ РАБОТЫ</t>
  </si>
  <si>
    <t>ПРОЕКТНЫЕ РАБОТЫ</t>
  </si>
  <si>
    <t>СМЕТА</t>
  </si>
  <si>
    <t>ПРОЕКТНЫЕ И ИЗЫСКАТЕЛЬСКИЕ РАБОТЫ</t>
  </si>
  <si>
    <t>Глава 12.</t>
  </si>
  <si>
    <t>ИТОГО ПО ГЛАВЕ 10:</t>
  </si>
  <si>
    <t>CОДЕРЖАНИЕ СЛУЖБЫ ЗАКАЗЧИКА-ЗАСТРОЙЩИКА, ЗА ИСКЛЮЧЕНИЕМ СТРОИТЕЛЬНОГО КОНТРОЛЯ  (%=3.73)</t>
  </si>
  <si>
    <t>СТРОИТЕЛЬНЫЙ КОНТРОЛЬ (%=2.14)</t>
  </si>
  <si>
    <t>СОДЕРЖАНИЕ ДИРЕКЦИИ (ТЕХНИЧЕСКИЙ НАДЗОР)</t>
  </si>
  <si>
    <t>Глава 10.</t>
  </si>
  <si>
    <t>ИТОГО ПО ГЛАВАМ 1 - 9:</t>
  </si>
  <si>
    <t>ИТОГО ПО ГЛАВЕ 9:</t>
  </si>
  <si>
    <t>ЗАТРАТЫ НА ПРОВЕДЕНИЕ ПУСКОНАЛАДОЧНЫХ РАБОТ</t>
  </si>
  <si>
    <t>СМЕТА,П. ГС.РФ от27.10.03 № НК-6848/10</t>
  </si>
  <si>
    <t>ЗАТРАТЫ,СВЯЗАННЫЕ С ПРЕМИРОВАНИЕМ ЗА ВВОД ПОСТРОЕННЫХ ОБЪЕКТОВ   (%= 2.55)</t>
  </si>
  <si>
    <t>П-мо М.Тр.Р.Ф.,Госстр. Р.Ф.от10.10.91№ 1336-ВК/1-Д</t>
  </si>
  <si>
    <t>ВОЗМЕЩЕНИЕ ДОПОЛНИТЕЛЬНЫХ ЗАТРАТ ПРИ ПРОИЗВОДСТВЕ СТРОИТЕЛЬНО-МОНТАЖНЫХ РАБОТ В ЗИМНЕЕ ВРЕМЯ</t>
  </si>
  <si>
    <t>ПРОЧИЕ РАБОТЫ И ЗАТРАТЫ</t>
  </si>
  <si>
    <t>Глава 9.</t>
  </si>
  <si>
    <t>В ТОМ ЧИСЛЕ СТPОИТЕЛЬНО-МОНТАЖНЫХ PАБОТ (k=1)</t>
  </si>
  <si>
    <t>ИТОГО ПО ГЛАВАМ 1 - 8:</t>
  </si>
  <si>
    <t>ИТОГО ПО ГЛАВЕ 8:</t>
  </si>
  <si>
    <t>СРЕДСТВА НА ВОЗВЕДЕНИЕ, РАЗБОРКУ ВРЕМЕННЫХ ЗДАНИЙ,СООРУЖЕНИЙ</t>
  </si>
  <si>
    <t>ВРЕМЕННЫЕ ЗДАНИЯ И СООРУЖЕНИЯ</t>
  </si>
  <si>
    <t>Глава 8.</t>
  </si>
  <si>
    <t>ИТОГО ПО ГЛАВАМ 1 - 7:</t>
  </si>
  <si>
    <t>ИТОГО ПО ГЛАВЕ 4:</t>
  </si>
  <si>
    <t>ОБЬЕКТЫ ЭНЕРГЕТИЧЕСКОГО ХОЗЯЙСТВА</t>
  </si>
  <si>
    <t>Глава 4.</t>
  </si>
  <si>
    <t>ИТОГО ПО ГЛАВЕ 1:</t>
  </si>
  <si>
    <t>ЗАТРАТЫ ПО ОТВОДУ ЗЕМЕЛЬНОГО УЧАСТКА</t>
  </si>
  <si>
    <t>РАСЧЕТ</t>
  </si>
  <si>
    <t>ЗАТРАТЫ НА ВЫНОС В НАТУРУ ОСЕЙ СООРУЖЕНИЙ</t>
  </si>
  <si>
    <t>РАСЧЕТ на основ.сб.цен на изыск.раб.</t>
  </si>
  <si>
    <t>ПОДГОТОВКА ТЕРРИТОРИИ СТРОИТЕЛЬСТВА</t>
  </si>
  <si>
    <t>Глава 1.</t>
  </si>
  <si>
    <t>оборудования, мебели, инвентаря</t>
  </si>
  <si>
    <t>Общая сметная стоимость, тыс.руб.</t>
  </si>
  <si>
    <t>Сметная стоимость, тыс.руб.</t>
  </si>
  <si>
    <t>Номера сметных расчетов и смет, Обоснование</t>
  </si>
  <si>
    <t>Номер по порядку</t>
  </si>
  <si>
    <t>«____»___________ 20___г.</t>
  </si>
  <si>
    <t>В том числе возвратных сумм</t>
  </si>
  <si>
    <t>Сводный сметный расчет в сумме</t>
  </si>
  <si>
    <t>«Утвержден»</t>
  </si>
  <si>
    <t>Форма № 1</t>
  </si>
  <si>
    <t>Сводн.см.расч.</t>
  </si>
  <si>
    <t>ПК РИК (вер.1.3.150609) тел./факс (495) 347-33-01</t>
  </si>
  <si>
    <t>Приказ "Комиэнерго"№182 от 19.04.2018</t>
  </si>
  <si>
    <t xml:space="preserve">&lt;  *_*  &gt; </t>
  </si>
  <si>
    <t>БЛОК 1
Утвержденная сметная стоимость  строительства объекта  (в ценах 1 квартала 2018)</t>
  </si>
  <si>
    <t>Содержание службы заказчика - застройщика, кроме строительного контроля 3,73 %</t>
  </si>
  <si>
    <t>Стоимость строительства в ценах на период строительства в 2019 году</t>
  </si>
  <si>
    <t>НДС 20%</t>
  </si>
  <si>
    <t xml:space="preserve">Плановая стоимость объекта в прогнозных ценах 2019 года  относительно уровня 2017года </t>
  </si>
  <si>
    <t xml:space="preserve">БЛОК 3 
Плановая стоимость объекта в прогнозных ценах 2019 года  относительно уровня 4 кв. 2017года </t>
  </si>
  <si>
    <t xml:space="preserve">Заместитель директора по инвестиционной деятельности филиала ПАО "МРСК Северо-Запада" "Комиэнерго"
</t>
  </si>
  <si>
    <t>______________________________ /В.Ю. Размыслов/</t>
  </si>
  <si>
    <t>/В.Ю. Размыслов/</t>
  </si>
  <si>
    <t>Составлен в базисных ценах 2001 года с пересчетом в текущие цены на 2019 год</t>
  </si>
  <si>
    <t>'С учетом индексов-дефляторов 2019</t>
  </si>
  <si>
    <t>ГСН 81-05-02-2007</t>
  </si>
  <si>
    <t>Закзчик Директор ПО "Южные электрические сети" филиала ПАО "МРСК Северо-Запада" "Комиэнерго" Денерт Э.А.</t>
  </si>
  <si>
    <t>Приказ №</t>
  </si>
  <si>
    <t>CTRL+SPACE</t>
  </si>
  <si>
    <t>Составлена в текущих ценах  четвертого квартала 2018 г.</t>
  </si>
  <si>
    <t xml:space="preserve"> ¯\_(ツ)_/¯</t>
  </si>
  <si>
    <t>&lt;  *_*  &gt;</t>
  </si>
  <si>
    <t>Составлен в базовых ценах на 2000 год</t>
  </si>
  <si>
    <t>ГСН 81-05-02-2001</t>
  </si>
  <si>
    <t>ПНР</t>
  </si>
  <si>
    <t>Приказ "Комиэнерго"№265 от 05.05.2017</t>
  </si>
  <si>
    <t>Утвержденная сметная стоимость  строительства объекта  (в ценах 4 квартала 2018)</t>
  </si>
  <si>
    <t xml:space="preserve">Индексы на 1 квартал 2019 года </t>
  </si>
  <si>
    <t xml:space="preserve">ВЛ 0,4 </t>
  </si>
  <si>
    <t>КЛ 0,4 кВ (времен. 2,5%, зимн 3,19%)</t>
  </si>
  <si>
    <t>009-55-2-02.41-0021 Строительство КЛ 0,4 кВ от ТП 10/0,4 кВ №204 «Школа» в с. Часово Сыктывдинского района Республики Коми (Часовская СОШ, МБОУ Дог. № 56-02201Ю/18 от 07.08.18)(КЛ 0,4 кВ - 0,38 км)</t>
  </si>
  <si>
    <t>009-55-1-03.31-1916 Техническое перевооружение ТП 10/0,4 кВ №204 "Школа" в с. Часово Сыктывдинского района Республики Коми   (Часовская СОШ, МБОУ Дог. № 56-02201Ю/18 от 07.08.18.) (ТП 10/0,4 кВ - 2 х 0,04 МВА)</t>
  </si>
  <si>
    <t>КТП 10/0,4 кВ</t>
  </si>
  <si>
    <t>ЗАТРАТЫ,СВЯЗАННЫЕ С ПРЕМИРОВАНИЕМ ЗА ВВОД ПОСТРОЕННЫХ ОБЪЕКТОВ   (%= 3.08)</t>
  </si>
  <si>
    <t>КТП 10/0,4 кВ (времен. 2%, зимн. 3,52%)</t>
  </si>
  <si>
    <t>Составлена в текущих ценах  первого квартала 2018 г.</t>
  </si>
  <si>
    <t>Средства на возведение, разборку временных зданий и сооружений, %2</t>
  </si>
  <si>
    <t>Затраты на временные здания и сооружения 2%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</si>
</sst>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0.000"/>
    <numFmt numFmtId="165" formatCode="#,##0.000"/>
    <numFmt numFmtId="166" formatCode="_-* #,##0_р_._-;\-* #,##0_р_._-;_-* &quot;-&quot;??_р_._-;_-@_-"/>
    <numFmt numFmtId="167" formatCode="#,##0.0000"/>
    <numFmt numFmtId="168" formatCode="#,##0.00000"/>
    <numFmt numFmtId="169" formatCode="#,##0.000000"/>
    <numFmt numFmtId="170" formatCode="0.00000"/>
    <numFmt numFmtId="171" formatCode="General;\-General;"/>
    <numFmt numFmtId="172" formatCode="#,##0.###;\-#,##0.###;#\ ##"/>
    <numFmt numFmtId="173" formatCode="##0"/>
    <numFmt numFmtId="174" formatCode="#,##0.###;\-#,##0.###;#.0\ ##"/>
  </numFmts>
  <fonts count="4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7"/>
      <color indexed="8"/>
      <name val="Arial"/>
      <family val="2"/>
      <charset val="204"/>
    </font>
    <font>
      <b/>
      <i/>
      <sz val="10"/>
      <color indexed="8"/>
      <name val="Times New Roman"/>
      <family val="1"/>
      <charset val="204"/>
    </font>
    <font>
      <sz val="10"/>
      <name val="Arial Cyr"/>
      <charset val="204"/>
    </font>
    <font>
      <sz val="9"/>
      <color indexed="8"/>
      <name val="Arial"/>
      <family val="2"/>
      <charset val="204"/>
    </font>
    <font>
      <sz val="9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b/>
      <sz val="9"/>
      <color indexed="8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10"/>
      <name val="Arial Cyr"/>
      <charset val="204"/>
    </font>
    <font>
      <sz val="10"/>
      <color indexed="8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name val="Helv"/>
    </font>
    <font>
      <b/>
      <sz val="10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0"/>
      <color indexed="8"/>
      <name val="Arial"/>
      <family val="2"/>
      <charset val="204"/>
    </font>
    <font>
      <sz val="10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name val="Arial"/>
      <family val="2"/>
    </font>
    <font>
      <sz val="10"/>
      <color theme="1"/>
      <name val="Arial Unicode MS"/>
      <family val="2"/>
      <charset val="204"/>
    </font>
    <font>
      <sz val="8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</font>
    <font>
      <sz val="9"/>
      <name val="Times New Roman"/>
      <family val="1"/>
      <charset val="204"/>
    </font>
    <font>
      <sz val="8"/>
      <name val="Verdana"/>
      <family val="2"/>
      <charset val="204"/>
    </font>
    <font>
      <i/>
      <sz val="8"/>
      <name val="Verdana"/>
      <family val="2"/>
      <charset val="204"/>
    </font>
    <font>
      <sz val="8"/>
      <color theme="0" tint="-0.14999847407452621"/>
      <name val="Verdana"/>
      <family val="2"/>
      <charset val="204"/>
    </font>
    <font>
      <b/>
      <sz val="8"/>
      <name val="Verdana"/>
      <family val="2"/>
      <charset val="204"/>
    </font>
    <font>
      <sz val="8"/>
      <color indexed="8"/>
      <name val="Verdana"/>
      <family val="2"/>
      <charset val="204"/>
    </font>
    <font>
      <sz val="8"/>
      <color rgb="FF0070C0"/>
      <name val="Verdana"/>
      <family val="2"/>
      <charset val="204"/>
    </font>
    <font>
      <b/>
      <sz val="16"/>
      <color rgb="FFFF0000"/>
      <name val="Verdana"/>
      <family val="2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2" fillId="0" borderId="0">
      <alignment horizontal="left" vertical="top"/>
    </xf>
    <xf numFmtId="0" fontId="3" fillId="0" borderId="0">
      <alignment horizontal="right" vertical="top"/>
    </xf>
    <xf numFmtId="0" fontId="4" fillId="0" borderId="0"/>
    <xf numFmtId="0" fontId="5" fillId="0" borderId="0">
      <alignment horizontal="left" vertical="top"/>
    </xf>
    <xf numFmtId="0" fontId="5" fillId="0" borderId="0">
      <alignment horizontal="left" vertical="top"/>
    </xf>
    <xf numFmtId="0" fontId="5" fillId="0" borderId="0">
      <alignment horizontal="left" vertical="top"/>
    </xf>
    <xf numFmtId="0" fontId="5" fillId="0" borderId="1">
      <alignment horizontal="left" vertical="top"/>
    </xf>
    <xf numFmtId="0" fontId="1" fillId="0" borderId="0"/>
    <xf numFmtId="0" fontId="9" fillId="0" borderId="0">
      <alignment horizontal="center" vertical="center"/>
    </xf>
    <xf numFmtId="0" fontId="5" fillId="0" borderId="0">
      <alignment horizontal="center" vertical="top"/>
    </xf>
    <xf numFmtId="0" fontId="5" fillId="0" borderId="0">
      <alignment horizontal="left" vertical="top"/>
    </xf>
    <xf numFmtId="0" fontId="5" fillId="0" borderId="0">
      <alignment horizontal="left" vertical="top"/>
    </xf>
    <xf numFmtId="0" fontId="10" fillId="0" borderId="0">
      <alignment horizontal="left" vertical="top"/>
    </xf>
    <xf numFmtId="0" fontId="5" fillId="0" borderId="0">
      <alignment horizontal="left" vertical="top"/>
    </xf>
    <xf numFmtId="0" fontId="2" fillId="0" borderId="2">
      <alignment horizontal="center" vertical="center"/>
    </xf>
    <xf numFmtId="0" fontId="2" fillId="0" borderId="3">
      <alignment horizontal="center" vertical="center"/>
    </xf>
    <xf numFmtId="0" fontId="2" fillId="0" borderId="3">
      <alignment horizontal="center" vertical="center"/>
    </xf>
    <xf numFmtId="0" fontId="2" fillId="0" borderId="3">
      <alignment horizontal="center" vertical="center"/>
    </xf>
    <xf numFmtId="0" fontId="2" fillId="0" borderId="4">
      <alignment horizontal="center" vertical="center"/>
    </xf>
    <xf numFmtId="0" fontId="2" fillId="0" borderId="2">
      <alignment horizontal="center" vertical="center"/>
    </xf>
    <xf numFmtId="0" fontId="2" fillId="0" borderId="3">
      <alignment horizontal="center" vertical="center"/>
    </xf>
    <xf numFmtId="0" fontId="2" fillId="0" borderId="3">
      <alignment horizontal="center" vertical="center"/>
    </xf>
    <xf numFmtId="0" fontId="2" fillId="0" borderId="3">
      <alignment horizontal="center" vertical="center"/>
    </xf>
    <xf numFmtId="0" fontId="2" fillId="0" borderId="4">
      <alignment horizontal="center" vertical="center"/>
    </xf>
    <xf numFmtId="0" fontId="15" fillId="0" borderId="1">
      <alignment horizontal="left" vertical="top"/>
    </xf>
    <xf numFmtId="0" fontId="2" fillId="0" borderId="0">
      <alignment horizontal="right" vertical="top"/>
    </xf>
    <xf numFmtId="0" fontId="2" fillId="0" borderId="0">
      <alignment horizontal="left" vertical="top"/>
    </xf>
    <xf numFmtId="0" fontId="14" fillId="0" borderId="0">
      <alignment horizontal="left" vertical="top"/>
    </xf>
    <xf numFmtId="0" fontId="14" fillId="0" borderId="0">
      <alignment horizontal="right" vertical="top"/>
    </xf>
    <xf numFmtId="0" fontId="2" fillId="0" borderId="0">
      <alignment horizontal="right" vertical="top"/>
    </xf>
    <xf numFmtId="0" fontId="14" fillId="0" borderId="0">
      <alignment horizontal="right" vertical="top"/>
    </xf>
    <xf numFmtId="0" fontId="14" fillId="0" borderId="0">
      <alignment horizontal="left" vertical="top"/>
    </xf>
    <xf numFmtId="0" fontId="14" fillId="0" borderId="0">
      <alignment horizontal="left" vertical="top"/>
    </xf>
    <xf numFmtId="0" fontId="14" fillId="0" borderId="0">
      <alignment horizontal="left" vertical="top"/>
    </xf>
    <xf numFmtId="0" fontId="14" fillId="0" borderId="0">
      <alignment horizontal="left" vertical="top"/>
    </xf>
    <xf numFmtId="0" fontId="14" fillId="0" borderId="0">
      <alignment horizontal="left" vertical="top"/>
    </xf>
    <xf numFmtId="0" fontId="14" fillId="0" borderId="0">
      <alignment horizontal="right" vertical="top"/>
    </xf>
    <xf numFmtId="0" fontId="14" fillId="0" borderId="0">
      <alignment horizontal="left"/>
    </xf>
    <xf numFmtId="0" fontId="18" fillId="0" borderId="0">
      <alignment horizontal="left" vertical="top"/>
    </xf>
    <xf numFmtId="0" fontId="18" fillId="0" borderId="0">
      <alignment horizontal="left" vertical="top"/>
    </xf>
    <xf numFmtId="0" fontId="18" fillId="0" borderId="0">
      <alignment horizontal="left" vertical="top"/>
    </xf>
    <xf numFmtId="0" fontId="1" fillId="0" borderId="0"/>
    <xf numFmtId="0" fontId="20" fillId="0" borderId="0"/>
    <xf numFmtId="0" fontId="40" fillId="0" borderId="0">
      <alignment vertical="top"/>
      <protection locked="0"/>
    </xf>
  </cellStyleXfs>
  <cellXfs count="410">
    <xf numFmtId="0" fontId="0" fillId="0" borderId="0" xfId="0"/>
    <xf numFmtId="0" fontId="4" fillId="0" borderId="0" xfId="3" applyAlignment="1">
      <alignment wrapText="1"/>
    </xf>
    <xf numFmtId="0" fontId="6" fillId="0" borderId="0" xfId="5" applyFont="1" applyBorder="1" applyAlignment="1">
      <alignment horizontal="left" vertical="top" wrapText="1"/>
    </xf>
    <xf numFmtId="0" fontId="6" fillId="0" borderId="0" xfId="6" applyFont="1" applyBorder="1" applyAlignment="1">
      <alignment horizontal="left" vertical="top" wrapText="1"/>
    </xf>
    <xf numFmtId="0" fontId="5" fillId="0" borderId="0" xfId="7" quotePrefix="1" applyBorder="1" applyAlignment="1">
      <alignment horizontal="left" vertical="top" wrapText="1"/>
    </xf>
    <xf numFmtId="0" fontId="5" fillId="0" borderId="0" xfId="7" applyBorder="1" applyAlignment="1">
      <alignment horizontal="left" vertical="top" wrapText="1"/>
    </xf>
    <xf numFmtId="0" fontId="6" fillId="0" borderId="0" xfId="7" applyFont="1" applyBorder="1" applyAlignment="1">
      <alignment horizontal="left" vertical="top" wrapText="1"/>
    </xf>
    <xf numFmtId="0" fontId="6" fillId="0" borderId="0" xfId="14" applyFont="1" applyBorder="1" applyAlignment="1">
      <alignment horizontal="left" vertical="top" wrapText="1"/>
    </xf>
    <xf numFmtId="0" fontId="4" fillId="0" borderId="0" xfId="3" applyFont="1" applyAlignment="1">
      <alignment wrapText="1"/>
    </xf>
    <xf numFmtId="0" fontId="19" fillId="0" borderId="0" xfId="8" applyFont="1" applyFill="1"/>
    <xf numFmtId="0" fontId="22" fillId="0" borderId="0" xfId="42" applyFont="1"/>
    <xf numFmtId="0" fontId="4" fillId="0" borderId="0" xfId="3" applyAlignment="1">
      <alignment horizontal="right"/>
    </xf>
    <xf numFmtId="0" fontId="4" fillId="3" borderId="0" xfId="3" applyFill="1" applyAlignment="1">
      <alignment wrapText="1"/>
    </xf>
    <xf numFmtId="0" fontId="11" fillId="3" borderId="0" xfId="0" applyFont="1" applyFill="1" applyBorder="1" applyAlignment="1" applyProtection="1">
      <alignment vertical="center" wrapText="1"/>
      <protection hidden="1"/>
    </xf>
    <xf numFmtId="0" fontId="11" fillId="2" borderId="0" xfId="0" applyFont="1" applyFill="1" applyBorder="1" applyAlignment="1" applyProtection="1">
      <alignment horizontal="center" vertical="center" wrapText="1"/>
      <protection hidden="1"/>
    </xf>
    <xf numFmtId="4" fontId="13" fillId="0" borderId="0" xfId="19" quotePrefix="1" applyNumberFormat="1" applyFont="1" applyBorder="1" applyAlignment="1">
      <alignment vertical="center" wrapText="1"/>
    </xf>
    <xf numFmtId="0" fontId="13" fillId="0" borderId="0" xfId="24" applyNumberFormat="1" applyFont="1" applyBorder="1" applyAlignment="1">
      <alignment horizontal="center" vertical="center" wrapText="1"/>
    </xf>
    <xf numFmtId="0" fontId="14" fillId="0" borderId="0" xfId="24" applyNumberFormat="1" applyFont="1" applyBorder="1" applyAlignment="1">
      <alignment horizontal="center" vertical="center" wrapText="1"/>
    </xf>
    <xf numFmtId="165" fontId="14" fillId="0" borderId="0" xfId="30" applyNumberFormat="1" applyFont="1" applyFill="1" applyBorder="1" applyAlignment="1">
      <alignment horizontal="right" vertical="top" wrapText="1"/>
    </xf>
    <xf numFmtId="0" fontId="4" fillId="0" borderId="0" xfId="3" applyBorder="1" applyAlignment="1">
      <alignment wrapText="1"/>
    </xf>
    <xf numFmtId="0" fontId="0" fillId="0" borderId="0" xfId="0" applyBorder="1" applyAlignment="1">
      <alignment horizontal="right"/>
    </xf>
    <xf numFmtId="0" fontId="0" fillId="0" borderId="0" xfId="0" applyBorder="1" applyAlignment="1"/>
    <xf numFmtId="0" fontId="24" fillId="0" borderId="0" xfId="0" applyFont="1" applyBorder="1" applyAlignment="1">
      <alignment vertical="center" wrapText="1"/>
    </xf>
    <xf numFmtId="0" fontId="4" fillId="0" borderId="0" xfId="3" applyBorder="1" applyAlignment="1">
      <alignment horizontal="right"/>
    </xf>
    <xf numFmtId="0" fontId="7" fillId="0" borderId="0" xfId="8" applyFont="1" applyAlignment="1"/>
    <xf numFmtId="4" fontId="14" fillId="0" borderId="0" xfId="23" applyNumberFormat="1" applyFont="1" applyFill="1" applyBorder="1" applyAlignment="1">
      <alignment horizontal="center" vertical="center" wrapText="1"/>
    </xf>
    <xf numFmtId="0" fontId="4" fillId="0" borderId="0" xfId="3" applyFill="1" applyAlignment="1">
      <alignment wrapText="1"/>
    </xf>
    <xf numFmtId="165" fontId="15" fillId="0" borderId="0" xfId="30" applyNumberFormat="1" applyFont="1" applyFill="1" applyBorder="1" applyAlignment="1">
      <alignment horizontal="right" vertical="top" wrapText="1"/>
    </xf>
    <xf numFmtId="165" fontId="15" fillId="0" borderId="0" xfId="25" quotePrefix="1" applyNumberFormat="1" applyFill="1" applyBorder="1" applyAlignment="1">
      <alignment horizontal="left" vertical="top" wrapText="1"/>
    </xf>
    <xf numFmtId="165" fontId="14" fillId="0" borderId="0" xfId="29" applyNumberFormat="1" applyFont="1" applyFill="1" applyBorder="1" applyAlignment="1">
      <alignment horizontal="right" vertical="top" wrapText="1"/>
    </xf>
    <xf numFmtId="0" fontId="14" fillId="0" borderId="0" xfId="24" applyNumberFormat="1" applyFont="1" applyFill="1" applyBorder="1" applyAlignment="1">
      <alignment horizontal="center" vertical="center" wrapText="1"/>
    </xf>
    <xf numFmtId="4" fontId="14" fillId="0" borderId="0" xfId="24" applyNumberFormat="1" applyFont="1" applyFill="1" applyBorder="1" applyAlignment="1">
      <alignment horizontal="center" vertical="center" wrapText="1"/>
    </xf>
    <xf numFmtId="0" fontId="15" fillId="0" borderId="0" xfId="25" quotePrefix="1" applyFill="1" applyBorder="1" applyAlignment="1">
      <alignment horizontal="left" vertical="top" wrapText="1"/>
    </xf>
    <xf numFmtId="0" fontId="17" fillId="0" borderId="0" xfId="3" applyFont="1" applyFill="1" applyAlignment="1">
      <alignment wrapText="1"/>
    </xf>
    <xf numFmtId="0" fontId="25" fillId="0" borderId="0" xfId="41" applyFont="1" applyAlignment="1">
      <alignment horizontal="left" vertical="top" wrapText="1"/>
    </xf>
    <xf numFmtId="0" fontId="25" fillId="0" borderId="0" xfId="41" applyFont="1" applyBorder="1" applyAlignment="1">
      <alignment horizontal="left" vertical="top" wrapText="1"/>
    </xf>
    <xf numFmtId="0" fontId="25" fillId="0" borderId="0" xfId="3" applyFont="1" applyAlignment="1">
      <alignment wrapText="1"/>
    </xf>
    <xf numFmtId="0" fontId="26" fillId="0" borderId="3" xfId="18" quotePrefix="1" applyFont="1" applyBorder="1" applyAlignment="1">
      <alignment horizontal="center" vertical="center" wrapText="1"/>
    </xf>
    <xf numFmtId="4" fontId="25" fillId="0" borderId="3" xfId="18" quotePrefix="1" applyNumberFormat="1" applyFont="1" applyBorder="1" applyAlignment="1">
      <alignment horizontal="center" vertical="center" wrapText="1"/>
    </xf>
    <xf numFmtId="0" fontId="26" fillId="0" borderId="3" xfId="20" applyNumberFormat="1" applyFont="1" applyBorder="1" applyAlignment="1">
      <alignment horizontal="center" vertical="center" wrapText="1"/>
    </xf>
    <xf numFmtId="0" fontId="26" fillId="0" borderId="3" xfId="21" applyNumberFormat="1" applyFont="1" applyBorder="1" applyAlignment="1">
      <alignment horizontal="center" vertical="center" wrapText="1"/>
    </xf>
    <xf numFmtId="0" fontId="26" fillId="0" borderId="3" xfId="23" applyNumberFormat="1" applyFont="1" applyBorder="1" applyAlignment="1">
      <alignment horizontal="center" vertical="center" wrapText="1"/>
    </xf>
    <xf numFmtId="0" fontId="25" fillId="0" borderId="3" xfId="24" applyNumberFormat="1" applyFont="1" applyBorder="1" applyAlignment="1">
      <alignment horizontal="center" vertical="center" wrapText="1"/>
    </xf>
    <xf numFmtId="0" fontId="11" fillId="0" borderId="3" xfId="25" applyFont="1" applyFill="1" applyBorder="1" applyAlignment="1">
      <alignment horizontal="left" vertical="top" wrapText="1"/>
    </xf>
    <xf numFmtId="0" fontId="26" fillId="0" borderId="3" xfId="20" applyNumberFormat="1" applyFont="1" applyFill="1" applyBorder="1" applyAlignment="1">
      <alignment horizontal="center" vertical="center" wrapText="1"/>
    </xf>
    <xf numFmtId="0" fontId="26" fillId="0" borderId="3" xfId="21" applyNumberFormat="1" applyFont="1" applyFill="1" applyBorder="1" applyAlignment="1">
      <alignment horizontal="center" vertical="center" wrapText="1"/>
    </xf>
    <xf numFmtId="0" fontId="26" fillId="0" borderId="3" xfId="26" applyNumberFormat="1" applyFont="1" applyFill="1" applyBorder="1" applyAlignment="1">
      <alignment horizontal="center" vertical="top" wrapText="1"/>
    </xf>
    <xf numFmtId="0" fontId="26" fillId="0" borderId="3" xfId="31" applyNumberFormat="1" applyFont="1" applyFill="1" applyBorder="1" applyAlignment="1">
      <alignment horizontal="right" vertical="top" wrapText="1"/>
    </xf>
    <xf numFmtId="0" fontId="26" fillId="0" borderId="3" xfId="32" quotePrefix="1" applyFont="1" applyFill="1" applyBorder="1" applyAlignment="1">
      <alignment horizontal="left" vertical="top" wrapText="1"/>
    </xf>
    <xf numFmtId="0" fontId="26" fillId="0" borderId="3" xfId="31" applyNumberFormat="1" applyFont="1" applyFill="1" applyBorder="1" applyAlignment="1">
      <alignment horizontal="center" vertical="top" wrapText="1"/>
    </xf>
    <xf numFmtId="0" fontId="26" fillId="0" borderId="3" xfId="31" applyFont="1" applyFill="1" applyBorder="1" applyAlignment="1">
      <alignment horizontal="right" vertical="top" wrapText="1"/>
    </xf>
    <xf numFmtId="0" fontId="26" fillId="0" borderId="3" xfId="32" applyFont="1" applyFill="1" applyBorder="1" applyAlignment="1">
      <alignment horizontal="left" vertical="top" wrapText="1"/>
    </xf>
    <xf numFmtId="0" fontId="26" fillId="0" borderId="3" xfId="36" quotePrefix="1" applyFont="1" applyFill="1" applyBorder="1" applyAlignment="1">
      <alignment horizontal="left" vertical="top" wrapText="1"/>
    </xf>
    <xf numFmtId="0" fontId="11" fillId="0" borderId="3" xfId="31" applyNumberFormat="1" applyFont="1" applyFill="1" applyBorder="1" applyAlignment="1">
      <alignment horizontal="right" vertical="top" wrapText="1"/>
    </xf>
    <xf numFmtId="0" fontId="11" fillId="0" borderId="3" xfId="32" quotePrefix="1" applyFont="1" applyFill="1" applyBorder="1" applyAlignment="1">
      <alignment horizontal="left" vertical="top" wrapText="1"/>
    </xf>
    <xf numFmtId="0" fontId="11" fillId="0" borderId="3" xfId="37" quotePrefix="1" applyFont="1" applyFill="1" applyBorder="1" applyAlignment="1">
      <alignment horizontal="right" vertical="top" wrapText="1"/>
    </xf>
    <xf numFmtId="0" fontId="26" fillId="0" borderId="3" xfId="37" quotePrefix="1" applyFont="1" applyFill="1" applyBorder="1" applyAlignment="1">
      <alignment horizontal="right" vertical="top" wrapText="1"/>
    </xf>
    <xf numFmtId="0" fontId="26" fillId="0" borderId="0" xfId="38" quotePrefix="1" applyFont="1" applyAlignment="1">
      <alignment horizontal="left" wrapText="1"/>
    </xf>
    <xf numFmtId="0" fontId="19" fillId="0" borderId="0" xfId="0" applyFont="1" applyFill="1" applyBorder="1" applyAlignment="1">
      <alignment horizontal="center" vertical="center" wrapText="1"/>
    </xf>
    <xf numFmtId="0" fontId="21" fillId="0" borderId="0" xfId="0" applyFont="1" applyBorder="1" applyAlignment="1">
      <alignment horizontal="left" vertical="center" wrapText="1"/>
    </xf>
    <xf numFmtId="0" fontId="25" fillId="0" borderId="0" xfId="43" applyFont="1" applyAlignment="1" applyProtection="1">
      <alignment horizontal="left" vertical="center"/>
      <protection locked="0"/>
    </xf>
    <xf numFmtId="0" fontId="0" fillId="0" borderId="0" xfId="0" applyAlignment="1"/>
    <xf numFmtId="165" fontId="25" fillId="0" borderId="0" xfId="3" applyNumberFormat="1" applyFont="1" applyAlignment="1">
      <alignment wrapText="1"/>
    </xf>
    <xf numFmtId="0" fontId="26" fillId="0" borderId="4" xfId="22" applyNumberFormat="1" applyFont="1" applyBorder="1" applyAlignment="1">
      <alignment horizontal="center" vertical="center" wrapText="1"/>
    </xf>
    <xf numFmtId="0" fontId="11" fillId="0" borderId="4" xfId="22" applyNumberFormat="1" applyFont="1" applyFill="1" applyBorder="1" applyAlignment="1">
      <alignment horizontal="left" vertical="center" wrapText="1"/>
    </xf>
    <xf numFmtId="0" fontId="26" fillId="0" borderId="4" xfId="28" applyFont="1" applyFill="1" applyBorder="1" applyAlignment="1">
      <alignment horizontal="left" vertical="top" wrapText="1"/>
    </xf>
    <xf numFmtId="0" fontId="26" fillId="0" borderId="4" xfId="28" quotePrefix="1" applyFont="1" applyFill="1" applyBorder="1" applyAlignment="1">
      <alignment horizontal="left" vertical="top" wrapText="1"/>
    </xf>
    <xf numFmtId="0" fontId="26" fillId="0" borderId="4" xfId="33" quotePrefix="1" applyFont="1" applyFill="1" applyBorder="1" applyAlignment="1">
      <alignment horizontal="left" vertical="top" wrapText="1"/>
    </xf>
    <xf numFmtId="0" fontId="26" fillId="0" borderId="4" xfId="33" applyFont="1" applyFill="1" applyBorder="1" applyAlignment="1">
      <alignment horizontal="left" vertical="top" wrapText="1"/>
    </xf>
    <xf numFmtId="0" fontId="26" fillId="0" borderId="4" xfId="34" quotePrefix="1" applyFont="1" applyFill="1" applyBorder="1" applyAlignment="1">
      <alignment horizontal="left" vertical="top" wrapText="1"/>
    </xf>
    <xf numFmtId="0" fontId="26" fillId="0" borderId="4" xfId="35" quotePrefix="1" applyFont="1" applyFill="1" applyBorder="1" applyAlignment="1">
      <alignment horizontal="left" vertical="top" wrapText="1"/>
    </xf>
    <xf numFmtId="0" fontId="11" fillId="0" borderId="4" xfId="33" quotePrefix="1" applyFont="1" applyFill="1" applyBorder="1" applyAlignment="1">
      <alignment horizontal="left" vertical="top" wrapText="1"/>
    </xf>
    <xf numFmtId="0" fontId="26" fillId="0" borderId="9" xfId="18" quotePrefix="1" applyFont="1" applyBorder="1" applyAlignment="1">
      <alignment horizontal="center" vertical="center" wrapText="1"/>
    </xf>
    <xf numFmtId="0" fontId="26" fillId="0" borderId="10" xfId="19" quotePrefix="1" applyFont="1" applyBorder="1" applyAlignment="1">
      <alignment horizontal="center" vertical="center" wrapText="1"/>
    </xf>
    <xf numFmtId="0" fontId="26" fillId="0" borderId="9" xfId="23" applyNumberFormat="1" applyFont="1" applyBorder="1" applyAlignment="1">
      <alignment horizontal="center" vertical="center" wrapText="1"/>
    </xf>
    <xf numFmtId="0" fontId="26" fillId="0" borderId="10" xfId="24" applyNumberFormat="1" applyFont="1" applyBorder="1" applyAlignment="1">
      <alignment horizontal="center" vertical="center" wrapText="1"/>
    </xf>
    <xf numFmtId="4" fontId="25" fillId="0" borderId="9" xfId="18" quotePrefix="1" applyNumberFormat="1" applyFont="1" applyBorder="1" applyAlignment="1">
      <alignment horizontal="center" vertical="center" wrapText="1"/>
    </xf>
    <xf numFmtId="4" fontId="25" fillId="0" borderId="10" xfId="19" quotePrefix="1" applyNumberFormat="1" applyFont="1" applyBorder="1" applyAlignment="1">
      <alignment vertical="center" wrapText="1"/>
    </xf>
    <xf numFmtId="0" fontId="25" fillId="0" borderId="9" xfId="24" applyNumberFormat="1" applyFont="1" applyBorder="1" applyAlignment="1">
      <alignment horizontal="center" vertical="center" wrapText="1"/>
    </xf>
    <xf numFmtId="0" fontId="25" fillId="0" borderId="10" xfId="24" applyNumberFormat="1" applyFont="1" applyBorder="1" applyAlignment="1">
      <alignment horizontal="center" vertical="center" wrapText="1"/>
    </xf>
    <xf numFmtId="0" fontId="26" fillId="2" borderId="3" xfId="31" applyNumberFormat="1" applyFont="1" applyFill="1" applyBorder="1" applyAlignment="1">
      <alignment horizontal="right" vertical="top" wrapText="1"/>
    </xf>
    <xf numFmtId="0" fontId="26" fillId="2" borderId="3" xfId="32" quotePrefix="1" applyFont="1" applyFill="1" applyBorder="1" applyAlignment="1">
      <alignment horizontal="left" vertical="top" wrapText="1"/>
    </xf>
    <xf numFmtId="0" fontId="26" fillId="2" borderId="4" xfId="33" quotePrefix="1" applyFont="1" applyFill="1" applyBorder="1" applyAlignment="1">
      <alignment horizontal="left" vertical="top" wrapText="1"/>
    </xf>
    <xf numFmtId="0" fontId="14" fillId="0" borderId="0" xfId="29" applyNumberFormat="1" applyFont="1" applyFill="1" applyBorder="1" applyAlignment="1">
      <alignment horizontal="right" vertical="top" wrapText="1"/>
    </xf>
    <xf numFmtId="165" fontId="15" fillId="0" borderId="0" xfId="29" applyNumberFormat="1" applyFont="1" applyFill="1" applyBorder="1" applyAlignment="1">
      <alignment horizontal="right" vertical="top" wrapText="1"/>
    </xf>
    <xf numFmtId="168" fontId="14" fillId="0" borderId="0" xfId="29" applyNumberFormat="1" applyFont="1" applyFill="1" applyBorder="1" applyAlignment="1">
      <alignment horizontal="right" vertical="top" wrapText="1"/>
    </xf>
    <xf numFmtId="0" fontId="4" fillId="0" borderId="0" xfId="3" applyFill="1" applyBorder="1" applyAlignment="1">
      <alignment wrapText="1"/>
    </xf>
    <xf numFmtId="0" fontId="28" fillId="0" borderId="3" xfId="8" applyFont="1" applyBorder="1" applyAlignment="1">
      <alignment horizontal="center" vertical="center" wrapText="1"/>
    </xf>
    <xf numFmtId="0" fontId="28" fillId="0" borderId="3" xfId="8" applyFont="1" applyBorder="1" applyAlignment="1">
      <alignment vertical="center" wrapText="1"/>
    </xf>
    <xf numFmtId="0" fontId="27" fillId="0" borderId="0" xfId="8" applyFont="1"/>
    <xf numFmtId="169" fontId="27" fillId="0" borderId="0" xfId="8" applyNumberFormat="1" applyFont="1"/>
    <xf numFmtId="0" fontId="1" fillId="0" borderId="3" xfId="8" applyBorder="1"/>
    <xf numFmtId="0" fontId="16" fillId="0" borderId="3" xfId="8" applyFont="1" applyBorder="1" applyAlignment="1">
      <alignment vertical="center" wrapText="1"/>
    </xf>
    <xf numFmtId="0" fontId="1" fillId="0" borderId="0" xfId="8" applyFont="1"/>
    <xf numFmtId="0" fontId="1" fillId="0" borderId="0" xfId="8" applyFont="1" applyAlignment="1">
      <alignment horizontal="center"/>
    </xf>
    <xf numFmtId="167" fontId="1" fillId="0" borderId="0" xfId="8" applyNumberFormat="1" applyFont="1"/>
    <xf numFmtId="0" fontId="1" fillId="0" borderId="3" xfId="8" applyFont="1" applyBorder="1"/>
    <xf numFmtId="165" fontId="16" fillId="0" borderId="0" xfId="8" applyNumberFormat="1" applyFont="1" applyBorder="1" applyAlignment="1">
      <alignment horizontal="center" vertical="center" wrapText="1"/>
    </xf>
    <xf numFmtId="0" fontId="27" fillId="0" borderId="3" xfId="8" applyFont="1" applyBorder="1"/>
    <xf numFmtId="165" fontId="1" fillId="0" borderId="0" xfId="8" applyNumberFormat="1" applyFont="1"/>
    <xf numFmtId="164" fontId="1" fillId="0" borderId="0" xfId="8" applyNumberFormat="1" applyFont="1"/>
    <xf numFmtId="0" fontId="4" fillId="0" borderId="3" xfId="3" applyFill="1" applyBorder="1" applyAlignment="1">
      <alignment wrapText="1"/>
    </xf>
    <xf numFmtId="0" fontId="29" fillId="6" borderId="3" xfId="3" applyFont="1" applyFill="1" applyBorder="1" applyAlignment="1">
      <alignment horizontal="center" vertical="center" wrapText="1"/>
    </xf>
    <xf numFmtId="0" fontId="23" fillId="0" borderId="0" xfId="9" applyFont="1" applyBorder="1" applyAlignment="1">
      <alignment vertical="center" wrapText="1"/>
    </xf>
    <xf numFmtId="165" fontId="28" fillId="0" borderId="3" xfId="8" applyNumberFormat="1" applyFont="1" applyBorder="1" applyAlignment="1">
      <alignment horizontal="center" vertical="center" wrapText="1"/>
    </xf>
    <xf numFmtId="165" fontId="16" fillId="0" borderId="3" xfId="8" applyNumberFormat="1" applyFont="1" applyBorder="1" applyAlignment="1">
      <alignment horizontal="center" vertical="center" wrapText="1"/>
    </xf>
    <xf numFmtId="165" fontId="1" fillId="0" borderId="3" xfId="8" applyNumberFormat="1" applyFont="1" applyBorder="1" applyAlignment="1">
      <alignment horizontal="center"/>
    </xf>
    <xf numFmtId="165" fontId="30" fillId="0" borderId="3" xfId="8" applyNumberFormat="1" applyFont="1" applyBorder="1" applyAlignment="1">
      <alignment horizontal="center" vertical="center" wrapText="1"/>
    </xf>
    <xf numFmtId="165" fontId="30" fillId="3" borderId="3" xfId="8" applyNumberFormat="1" applyFont="1" applyFill="1" applyBorder="1" applyAlignment="1">
      <alignment horizontal="center" vertical="center" wrapText="1"/>
    </xf>
    <xf numFmtId="0" fontId="7" fillId="0" borderId="0" xfId="8" applyFont="1" applyAlignment="1">
      <alignment horizontal="right"/>
    </xf>
    <xf numFmtId="0" fontId="2" fillId="0" borderId="0" xfId="1" quotePrefix="1" applyBorder="1" applyAlignment="1">
      <alignment vertical="top" wrapText="1"/>
    </xf>
    <xf numFmtId="0" fontId="2" fillId="0" borderId="0" xfId="1" quotePrefix="1" applyBorder="1" applyAlignment="1">
      <alignment horizontal="center" vertical="center" wrapText="1"/>
    </xf>
    <xf numFmtId="0" fontId="5" fillId="0" borderId="0" xfId="4" quotePrefix="1" applyBorder="1" applyAlignment="1">
      <alignment vertical="top" wrapText="1"/>
    </xf>
    <xf numFmtId="0" fontId="5" fillId="0" borderId="0" xfId="4" applyBorder="1" applyAlignment="1">
      <alignment horizontal="center" vertical="center" wrapText="1"/>
    </xf>
    <xf numFmtId="0" fontId="5" fillId="0" borderId="0" xfId="5" quotePrefix="1" applyBorder="1" applyAlignment="1">
      <alignment vertical="top" wrapText="1"/>
    </xf>
    <xf numFmtId="0" fontId="0" fillId="0" borderId="0" xfId="0" applyAlignment="1">
      <alignment horizontal="center" vertical="center"/>
    </xf>
    <xf numFmtId="0" fontId="5" fillId="0" borderId="0" xfId="6" quotePrefix="1" applyBorder="1" applyAlignment="1">
      <alignment vertical="top" wrapText="1"/>
    </xf>
    <xf numFmtId="0" fontId="5" fillId="0" borderId="0" xfId="6" applyBorder="1" applyAlignment="1">
      <alignment vertical="top" wrapText="1"/>
    </xf>
    <xf numFmtId="0" fontId="5" fillId="0" borderId="1" xfId="6" applyBorder="1" applyAlignment="1">
      <alignment vertical="top" wrapText="1"/>
    </xf>
    <xf numFmtId="0" fontId="32" fillId="0" borderId="0" xfId="6" applyFont="1" applyBorder="1" applyAlignment="1">
      <alignment horizontal="right" wrapText="1"/>
    </xf>
    <xf numFmtId="0" fontId="35" fillId="0" borderId="23" xfId="18" quotePrefix="1" applyFont="1" applyBorder="1" applyAlignment="1">
      <alignment horizontal="center" vertical="center" wrapText="1"/>
    </xf>
    <xf numFmtId="0" fontId="35" fillId="0" borderId="24" xfId="18" quotePrefix="1" applyFont="1" applyBorder="1" applyAlignment="1">
      <alignment horizontal="center" vertical="center" wrapText="1"/>
    </xf>
    <xf numFmtId="0" fontId="35" fillId="0" borderId="25" xfId="18" quotePrefix="1" applyFont="1" applyBorder="1" applyAlignment="1">
      <alignment horizontal="center" vertical="center" wrapText="1"/>
    </xf>
    <xf numFmtId="0" fontId="14" fillId="0" borderId="23" xfId="20" applyNumberFormat="1" applyFont="1" applyBorder="1" applyAlignment="1">
      <alignment horizontal="center" vertical="center" wrapText="1"/>
    </xf>
    <xf numFmtId="0" fontId="14" fillId="0" borderId="24" xfId="21" applyNumberFormat="1" applyFont="1" applyBorder="1" applyAlignment="1">
      <alignment horizontal="center" vertical="center" wrapText="1"/>
    </xf>
    <xf numFmtId="0" fontId="14" fillId="0" borderId="27" xfId="22" applyNumberFormat="1" applyFont="1" applyBorder="1" applyAlignment="1">
      <alignment horizontal="center" vertical="center" wrapText="1"/>
    </xf>
    <xf numFmtId="0" fontId="14" fillId="0" borderId="28" xfId="23" applyNumberFormat="1" applyFont="1" applyBorder="1" applyAlignment="1">
      <alignment horizontal="center" vertical="center" wrapText="1"/>
    </xf>
    <xf numFmtId="0" fontId="14" fillId="0" borderId="29" xfId="23" applyNumberFormat="1" applyFont="1" applyBorder="1" applyAlignment="1">
      <alignment horizontal="center" vertical="center" wrapText="1"/>
    </xf>
    <xf numFmtId="0" fontId="14" fillId="0" borderId="25" xfId="23" applyNumberFormat="1" applyFont="1" applyBorder="1" applyAlignment="1">
      <alignment horizontal="center" vertical="center" wrapText="1"/>
    </xf>
    <xf numFmtId="0" fontId="14" fillId="0" borderId="30" xfId="24" applyNumberFormat="1" applyFont="1" applyBorder="1" applyAlignment="1">
      <alignment horizontal="center" vertical="center" wrapText="1"/>
    </xf>
    <xf numFmtId="0" fontId="31" fillId="0" borderId="3" xfId="26" applyNumberFormat="1" applyFont="1" applyBorder="1" applyAlignment="1">
      <alignment horizontal="center" vertical="top" wrapText="1"/>
    </xf>
    <xf numFmtId="49" fontId="19" fillId="0" borderId="3" xfId="0" applyNumberFormat="1" applyFont="1" applyBorder="1" applyAlignment="1" applyProtection="1">
      <alignment horizontal="center" vertical="center" wrapText="1"/>
      <protection locked="0"/>
    </xf>
    <xf numFmtId="49" fontId="8" fillId="0" borderId="4" xfId="0" applyNumberFormat="1" applyFont="1" applyBorder="1" applyAlignment="1" applyProtection="1">
      <alignment horizontal="left" vertical="top" wrapText="1"/>
      <protection locked="0"/>
    </xf>
    <xf numFmtId="0" fontId="36" fillId="0" borderId="3" xfId="25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31" fillId="0" borderId="4" xfId="33" quotePrefix="1" applyFont="1" applyBorder="1" applyAlignment="1">
      <alignment horizontal="left" vertical="top" wrapText="1"/>
    </xf>
    <xf numFmtId="0" fontId="31" fillId="0" borderId="3" xfId="31" applyNumberFormat="1" applyFont="1" applyBorder="1" applyAlignment="1">
      <alignment horizontal="center" vertical="top" wrapText="1"/>
    </xf>
    <xf numFmtId="0" fontId="31" fillId="0" borderId="3" xfId="32" quotePrefix="1" applyFont="1" applyBorder="1" applyAlignment="1">
      <alignment horizontal="center" vertical="center" wrapText="1"/>
    </xf>
    <xf numFmtId="0" fontId="31" fillId="0" borderId="4" xfId="35" quotePrefix="1" applyFont="1" applyBorder="1" applyAlignment="1">
      <alignment horizontal="left" vertical="top" wrapText="1"/>
    </xf>
    <xf numFmtId="49" fontId="8" fillId="0" borderId="4" xfId="0" applyNumberFormat="1" applyFont="1" applyBorder="1" applyAlignment="1" applyProtection="1">
      <alignment horizontal="left" vertical="center" wrapText="1"/>
      <protection locked="0"/>
    </xf>
    <xf numFmtId="0" fontId="31" fillId="0" borderId="3" xfId="31" applyFont="1" applyBorder="1" applyAlignment="1">
      <alignment horizontal="center" vertical="top" wrapText="1"/>
    </xf>
    <xf numFmtId="0" fontId="31" fillId="0" borderId="4" xfId="35" applyFont="1" applyBorder="1" applyAlignment="1">
      <alignment horizontal="left" vertical="top" wrapText="1"/>
    </xf>
    <xf numFmtId="49" fontId="8" fillId="0" borderId="3" xfId="0" applyNumberFormat="1" applyFont="1" applyBorder="1" applyAlignment="1" applyProtection="1">
      <alignment horizontal="center" vertical="center" wrapText="1"/>
      <protection locked="0"/>
    </xf>
    <xf numFmtId="0" fontId="14" fillId="0" borderId="9" xfId="31" applyNumberFormat="1" applyFont="1" applyBorder="1" applyAlignment="1">
      <alignment horizontal="right" vertical="top" wrapText="1"/>
    </xf>
    <xf numFmtId="0" fontId="14" fillId="0" borderId="3" xfId="32" quotePrefix="1" applyFont="1" applyBorder="1" applyAlignment="1">
      <alignment horizontal="center" vertical="center" wrapText="1"/>
    </xf>
    <xf numFmtId="0" fontId="8" fillId="0" borderId="4" xfId="0" applyFont="1" applyBorder="1"/>
    <xf numFmtId="0" fontId="14" fillId="0" borderId="3" xfId="37" quotePrefix="1" applyFont="1" applyBorder="1" applyAlignment="1">
      <alignment horizontal="center" vertical="center" wrapText="1"/>
    </xf>
    <xf numFmtId="0" fontId="8" fillId="0" borderId="4" xfId="0" applyFont="1" applyBorder="1" applyAlignment="1">
      <alignment wrapText="1"/>
    </xf>
    <xf numFmtId="0" fontId="14" fillId="0" borderId="0" xfId="38" quotePrefix="1" applyAlignment="1">
      <alignment horizontal="left" wrapText="1"/>
    </xf>
    <xf numFmtId="0" fontId="18" fillId="0" borderId="33" xfId="39" quotePrefix="1" applyBorder="1" applyAlignment="1">
      <alignment vertical="top" wrapText="1"/>
    </xf>
    <xf numFmtId="0" fontId="18" fillId="0" borderId="33" xfId="39" applyBorder="1" applyAlignment="1">
      <alignment vertical="top" wrapText="1"/>
    </xf>
    <xf numFmtId="166" fontId="8" fillId="0" borderId="0" xfId="8" applyNumberFormat="1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7" fillId="0" borderId="0" xfId="8" applyFont="1" applyAlignment="1">
      <alignment horizontal="left" vertical="center"/>
    </xf>
    <xf numFmtId="0" fontId="8" fillId="0" borderId="0" xfId="8" applyFont="1" applyAlignment="1">
      <alignment vertical="center"/>
    </xf>
    <xf numFmtId="0" fontId="8" fillId="0" borderId="0" xfId="0" applyFont="1" applyAlignment="1">
      <alignment wrapText="1"/>
    </xf>
    <xf numFmtId="0" fontId="37" fillId="0" borderId="0" xfId="43" applyFont="1" applyAlignment="1" applyProtection="1">
      <alignment vertical="center" wrapText="1"/>
      <protection locked="0"/>
    </xf>
    <xf numFmtId="0" fontId="8" fillId="0" borderId="0" xfId="0" applyFont="1"/>
    <xf numFmtId="0" fontId="37" fillId="0" borderId="0" xfId="43" applyFont="1" applyAlignment="1" applyProtection="1">
      <alignment horizontal="left" vertical="center"/>
      <protection locked="0"/>
    </xf>
    <xf numFmtId="0" fontId="38" fillId="6" borderId="3" xfId="3" applyFont="1" applyFill="1" applyBorder="1" applyAlignment="1">
      <alignment horizontal="center" vertical="center" wrapText="1"/>
    </xf>
    <xf numFmtId="170" fontId="25" fillId="0" borderId="14" xfId="30" applyNumberFormat="1" applyFont="1" applyFill="1" applyBorder="1" applyAlignment="1">
      <alignment horizontal="right" vertical="top" wrapText="1"/>
    </xf>
    <xf numFmtId="165" fontId="1" fillId="0" borderId="0" xfId="8" applyNumberFormat="1"/>
    <xf numFmtId="0" fontId="19" fillId="0" borderId="3" xfId="0" applyFont="1" applyFill="1" applyBorder="1" applyAlignment="1">
      <alignment horizontal="left" vertical="top" wrapText="1"/>
    </xf>
    <xf numFmtId="0" fontId="19" fillId="0" borderId="4" xfId="0" applyFont="1" applyFill="1" applyBorder="1" applyAlignment="1">
      <alignment horizontal="left" vertical="top" wrapText="1"/>
    </xf>
    <xf numFmtId="0" fontId="23" fillId="0" borderId="0" xfId="9" applyFont="1" applyBorder="1" applyAlignment="1">
      <alignment vertical="center"/>
    </xf>
    <xf numFmtId="164" fontId="25" fillId="0" borderId="10" xfId="3" applyNumberFormat="1" applyFont="1" applyBorder="1" applyAlignment="1">
      <alignment wrapText="1"/>
    </xf>
    <xf numFmtId="0" fontId="39" fillId="0" borderId="3" xfId="0" applyFont="1" applyBorder="1" applyAlignment="1">
      <alignment horizontal="center" vertical="center"/>
    </xf>
    <xf numFmtId="0" fontId="39" fillId="0" borderId="3" xfId="0" applyFont="1" applyBorder="1" applyAlignment="1">
      <alignment horizontal="center" vertical="center" wrapText="1"/>
    </xf>
    <xf numFmtId="0" fontId="26" fillId="0" borderId="3" xfId="27" applyFont="1" applyFill="1" applyBorder="1" applyAlignment="1">
      <alignment horizontal="center" vertical="center" wrapText="1"/>
    </xf>
    <xf numFmtId="0" fontId="26" fillId="0" borderId="3" xfId="31" applyNumberFormat="1" applyFont="1" applyFill="1" applyBorder="1" applyAlignment="1">
      <alignment horizontal="center" vertical="center" wrapText="1"/>
    </xf>
    <xf numFmtId="170" fontId="12" fillId="0" borderId="10" xfId="30" applyNumberFormat="1" applyFont="1" applyBorder="1" applyAlignment="1">
      <alignment horizontal="right" vertical="top" wrapText="1"/>
    </xf>
    <xf numFmtId="14" fontId="25" fillId="0" borderId="0" xfId="3" applyNumberFormat="1" applyFont="1" applyAlignment="1">
      <alignment wrapText="1"/>
    </xf>
    <xf numFmtId="0" fontId="40" fillId="0" borderId="0" xfId="44">
      <alignment vertical="top"/>
      <protection locked="0"/>
    </xf>
    <xf numFmtId="171" fontId="42" fillId="0" borderId="0" xfId="44" applyNumberFormat="1" applyFont="1" applyAlignment="1">
      <alignment horizontal="right" vertical="top" wrapText="1"/>
      <protection locked="0"/>
    </xf>
    <xf numFmtId="49" fontId="41" fillId="0" borderId="35" xfId="44" applyNumberFormat="1" applyFont="1" applyBorder="1" applyAlignment="1">
      <alignment horizontal="center" vertical="top" wrapText="1"/>
      <protection locked="0"/>
    </xf>
    <xf numFmtId="49" fontId="43" fillId="0" borderId="0" xfId="44" applyNumberFormat="1" applyFont="1" applyAlignment="1">
      <alignment horizontal="left" vertical="top" wrapText="1"/>
      <protection locked="0"/>
    </xf>
    <xf numFmtId="164" fontId="43" fillId="0" borderId="0" xfId="44" applyNumberFormat="1" applyFont="1" applyAlignment="1">
      <alignment horizontal="right" vertical="top"/>
      <protection locked="0"/>
    </xf>
    <xf numFmtId="164" fontId="40" fillId="0" borderId="0" xfId="44" applyNumberFormat="1" applyFont="1" applyAlignment="1">
      <alignment horizontal="right" vertical="top" wrapText="1"/>
      <protection locked="0"/>
    </xf>
    <xf numFmtId="171" fontId="40" fillId="0" borderId="36" xfId="44" applyNumberFormat="1" applyFont="1" applyBorder="1" applyAlignment="1">
      <alignment horizontal="right" vertical="top" wrapText="1"/>
      <protection locked="0"/>
    </xf>
    <xf numFmtId="0" fontId="43" fillId="0" borderId="0" xfId="44" applyNumberFormat="1" applyFont="1" applyAlignment="1">
      <alignment horizontal="left" vertical="top" wrapText="1"/>
      <protection locked="0"/>
    </xf>
    <xf numFmtId="0" fontId="43" fillId="0" borderId="0" xfId="44" applyFont="1" applyAlignment="1" applyProtection="1">
      <alignment vertical="center" wrapText="1"/>
    </xf>
    <xf numFmtId="2" fontId="40" fillId="0" borderId="0" xfId="44" applyNumberFormat="1" applyAlignment="1" applyProtection="1"/>
    <xf numFmtId="0" fontId="40" fillId="0" borderId="0" xfId="44" applyAlignment="1" applyProtection="1"/>
    <xf numFmtId="164" fontId="40" fillId="0" borderId="0" xfId="44" applyNumberFormat="1" applyFont="1" applyAlignment="1" applyProtection="1">
      <alignment horizontal="right" vertical="center" wrapText="1"/>
    </xf>
    <xf numFmtId="0" fontId="40" fillId="0" borderId="0" xfId="44" applyFont="1" applyAlignment="1" applyProtection="1">
      <alignment vertical="center" wrapText="1"/>
    </xf>
    <xf numFmtId="0" fontId="40" fillId="0" borderId="0" xfId="44" applyFont="1" applyAlignment="1" applyProtection="1">
      <alignment horizontal="right" vertical="center" wrapText="1"/>
    </xf>
    <xf numFmtId="173" fontId="40" fillId="0" borderId="0" xfId="44" applyNumberFormat="1" applyFont="1" applyBorder="1" applyAlignment="1">
      <alignment horizontal="center" vertical="top" wrapText="1"/>
      <protection locked="0"/>
    </xf>
    <xf numFmtId="164" fontId="40" fillId="0" borderId="0" xfId="44" applyNumberFormat="1" applyFont="1" applyAlignment="1">
      <alignment horizontal="right" vertical="top"/>
      <protection locked="0"/>
    </xf>
    <xf numFmtId="164" fontId="43" fillId="0" borderId="0" xfId="44" applyNumberFormat="1" applyFont="1" applyAlignment="1" applyProtection="1">
      <alignment horizontal="right" vertical="center" wrapText="1"/>
    </xf>
    <xf numFmtId="173" fontId="40" fillId="0" borderId="37" xfId="44" applyNumberFormat="1" applyFont="1" applyBorder="1" applyAlignment="1">
      <alignment horizontal="center" vertical="top" wrapText="1"/>
      <protection locked="0"/>
    </xf>
    <xf numFmtId="49" fontId="40" fillId="0" borderId="3" xfId="44" applyNumberFormat="1" applyFont="1" applyBorder="1" applyAlignment="1">
      <alignment horizontal="center" vertical="center" wrapText="1"/>
      <protection locked="0"/>
    </xf>
    <xf numFmtId="171" fontId="40" fillId="0" borderId="35" xfId="44" applyNumberFormat="1" applyFont="1" applyBorder="1" applyAlignment="1">
      <alignment horizontal="right" vertical="top" wrapText="1"/>
      <protection locked="0"/>
    </xf>
    <xf numFmtId="49" fontId="43" fillId="0" borderId="0" xfId="44" applyNumberFormat="1" applyFont="1" applyAlignment="1">
      <alignment horizontal="left" vertical="top"/>
      <protection locked="0"/>
    </xf>
    <xf numFmtId="172" fontId="43" fillId="0" borderId="1" xfId="44" applyNumberFormat="1" applyFont="1" applyBorder="1" applyAlignment="1">
      <alignment vertical="top"/>
      <protection locked="0"/>
    </xf>
    <xf numFmtId="49" fontId="40" fillId="0" borderId="0" xfId="44" applyNumberFormat="1" applyFont="1" applyAlignment="1">
      <alignment vertical="top"/>
      <protection locked="0"/>
    </xf>
    <xf numFmtId="165" fontId="43" fillId="0" borderId="1" xfId="44" applyNumberFormat="1" applyFont="1" applyBorder="1" applyAlignment="1">
      <alignment horizontal="right" vertical="top"/>
      <protection locked="0"/>
    </xf>
    <xf numFmtId="171" fontId="43" fillId="0" borderId="1" xfId="44" applyNumberFormat="1" applyFont="1" applyBorder="1" applyAlignment="1">
      <alignment horizontal="right" vertical="top"/>
      <protection locked="0"/>
    </xf>
    <xf numFmtId="171" fontId="40" fillId="0" borderId="0" xfId="44" applyNumberFormat="1" applyFont="1" applyBorder="1" applyAlignment="1">
      <alignment horizontal="right" vertical="top"/>
      <protection locked="0"/>
    </xf>
    <xf numFmtId="49" fontId="40" fillId="0" borderId="1" xfId="44" applyNumberFormat="1" applyFont="1" applyBorder="1" applyAlignment="1">
      <alignment vertical="top"/>
      <protection locked="0"/>
    </xf>
    <xf numFmtId="49" fontId="44" fillId="0" borderId="0" xfId="44" applyNumberFormat="1" applyFont="1" applyAlignment="1">
      <alignment horizontal="right" vertical="top"/>
      <protection locked="0"/>
    </xf>
    <xf numFmtId="49" fontId="44" fillId="0" borderId="0" xfId="44" applyNumberFormat="1" applyFont="1" applyAlignment="1">
      <alignment horizontal="left" vertical="top"/>
      <protection locked="0"/>
    </xf>
    <xf numFmtId="164" fontId="43" fillId="3" borderId="0" xfId="44" applyNumberFormat="1" applyFont="1" applyFill="1" applyAlignment="1">
      <alignment horizontal="right" vertical="top"/>
      <protection locked="0"/>
    </xf>
    <xf numFmtId="164" fontId="43" fillId="0" borderId="0" xfId="44" applyNumberFormat="1" applyFont="1" applyAlignment="1" applyProtection="1">
      <alignment vertical="top"/>
    </xf>
    <xf numFmtId="171" fontId="45" fillId="0" borderId="0" xfId="44" applyNumberFormat="1" applyFont="1" applyAlignment="1">
      <alignment horizontal="right" vertical="top" wrapText="1"/>
      <protection locked="0"/>
    </xf>
    <xf numFmtId="164" fontId="26" fillId="0" borderId="9" xfId="23" applyNumberFormat="1" applyFont="1" applyBorder="1" applyAlignment="1">
      <alignment horizontal="center" vertical="center" wrapText="1"/>
    </xf>
    <xf numFmtId="164" fontId="26" fillId="0" borderId="3" xfId="23" applyNumberFormat="1" applyFont="1" applyBorder="1" applyAlignment="1">
      <alignment horizontal="center" vertical="center" wrapText="1"/>
    </xf>
    <xf numFmtId="164" fontId="26" fillId="0" borderId="10" xfId="24" applyNumberFormat="1" applyFont="1" applyBorder="1" applyAlignment="1">
      <alignment horizontal="center" vertical="center" wrapText="1"/>
    </xf>
    <xf numFmtId="164" fontId="26" fillId="0" borderId="9" xfId="24" applyNumberFormat="1" applyFont="1" applyBorder="1" applyAlignment="1">
      <alignment horizontal="center" vertical="center" wrapText="1"/>
    </xf>
    <xf numFmtId="164" fontId="26" fillId="0" borderId="3" xfId="24" applyNumberFormat="1" applyFont="1" applyBorder="1" applyAlignment="1">
      <alignment horizontal="center" vertical="center" wrapText="1"/>
    </xf>
    <xf numFmtId="164" fontId="25" fillId="0" borderId="3" xfId="3" applyNumberFormat="1" applyFont="1" applyBorder="1" applyAlignment="1">
      <alignment wrapText="1"/>
    </xf>
    <xf numFmtId="170" fontId="26" fillId="0" borderId="9" xfId="23" applyNumberFormat="1" applyFont="1" applyFill="1" applyBorder="1" applyAlignment="1">
      <alignment horizontal="center" vertical="center" wrapText="1"/>
    </xf>
    <xf numFmtId="170" fontId="26" fillId="0" borderId="3" xfId="23" applyNumberFormat="1" applyFont="1" applyFill="1" applyBorder="1" applyAlignment="1">
      <alignment horizontal="center" vertical="center" wrapText="1"/>
    </xf>
    <xf numFmtId="170" fontId="26" fillId="0" borderId="10" xfId="24" applyNumberFormat="1" applyFont="1" applyFill="1" applyBorder="1" applyAlignment="1">
      <alignment horizontal="center" vertical="center" wrapText="1"/>
    </xf>
    <xf numFmtId="170" fontId="26" fillId="0" borderId="14" xfId="24" applyNumberFormat="1" applyFont="1" applyFill="1" applyBorder="1" applyAlignment="1">
      <alignment horizontal="center" vertical="center" wrapText="1"/>
    </xf>
    <xf numFmtId="170" fontId="26" fillId="0" borderId="3" xfId="24" applyNumberFormat="1" applyFont="1" applyFill="1" applyBorder="1" applyAlignment="1">
      <alignment horizontal="center" vertical="center" wrapText="1"/>
    </xf>
    <xf numFmtId="170" fontId="25" fillId="0" borderId="3" xfId="3" applyNumberFormat="1" applyFont="1" applyFill="1" applyBorder="1" applyAlignment="1">
      <alignment horizontal="center" vertical="center" wrapText="1"/>
    </xf>
    <xf numFmtId="170" fontId="25" fillId="0" borderId="10" xfId="3" applyNumberFormat="1" applyFont="1" applyFill="1" applyBorder="1" applyAlignment="1">
      <alignment horizontal="center" vertical="center" wrapText="1"/>
    </xf>
    <xf numFmtId="170" fontId="26" fillId="0" borderId="14" xfId="23" applyNumberFormat="1" applyFont="1" applyFill="1" applyBorder="1" applyAlignment="1">
      <alignment horizontal="center" vertical="center" wrapText="1"/>
    </xf>
    <xf numFmtId="170" fontId="11" fillId="0" borderId="9" xfId="25" quotePrefix="1" applyNumberFormat="1" applyFont="1" applyFill="1" applyBorder="1" applyAlignment="1">
      <alignment horizontal="left" vertical="top" wrapText="1"/>
    </xf>
    <xf numFmtId="170" fontId="11" fillId="0" borderId="3" xfId="25" quotePrefix="1" applyNumberFormat="1" applyFont="1" applyFill="1" applyBorder="1" applyAlignment="1">
      <alignment horizontal="left" vertical="top" wrapText="1"/>
    </xf>
    <xf numFmtId="170" fontId="11" fillId="0" borderId="10" xfId="25" quotePrefix="1" applyNumberFormat="1" applyFont="1" applyFill="1" applyBorder="1" applyAlignment="1">
      <alignment horizontal="left" vertical="top" wrapText="1"/>
    </xf>
    <xf numFmtId="170" fontId="11" fillId="0" borderId="14" xfId="25" quotePrefix="1" applyNumberFormat="1" applyFont="1" applyFill="1" applyBorder="1" applyAlignment="1">
      <alignment horizontal="left" vertical="top" wrapText="1"/>
    </xf>
    <xf numFmtId="170" fontId="11" fillId="0" borderId="14" xfId="25" quotePrefix="1" applyNumberFormat="1" applyFont="1" applyFill="1" applyBorder="1" applyAlignment="1">
      <alignment horizontal="right" vertical="top" wrapText="1"/>
    </xf>
    <xf numFmtId="170" fontId="11" fillId="0" borderId="3" xfId="25" quotePrefix="1" applyNumberFormat="1" applyFont="1" applyFill="1" applyBorder="1" applyAlignment="1">
      <alignment horizontal="right" vertical="top" wrapText="1"/>
    </xf>
    <xf numFmtId="170" fontId="11" fillId="0" borderId="10" xfId="25" quotePrefix="1" applyNumberFormat="1" applyFont="1" applyFill="1" applyBorder="1" applyAlignment="1">
      <alignment horizontal="right" vertical="top" wrapText="1"/>
    </xf>
    <xf numFmtId="170" fontId="25" fillId="0" borderId="3" xfId="30" applyNumberFormat="1" applyFont="1" applyFill="1" applyBorder="1" applyAlignment="1">
      <alignment horizontal="right" vertical="top" wrapText="1"/>
    </xf>
    <xf numFmtId="170" fontId="25" fillId="0" borderId="10" xfId="30" applyNumberFormat="1" applyFont="1" applyFill="1" applyBorder="1" applyAlignment="1">
      <alignment horizontal="right" vertical="top" wrapText="1"/>
    </xf>
    <xf numFmtId="170" fontId="26" fillId="0" borderId="14" xfId="23" applyNumberFormat="1" applyFont="1" applyFill="1" applyBorder="1" applyAlignment="1">
      <alignment vertical="center" wrapText="1"/>
    </xf>
    <xf numFmtId="170" fontId="26" fillId="0" borderId="3" xfId="23" applyNumberFormat="1" applyFont="1" applyFill="1" applyBorder="1" applyAlignment="1">
      <alignment vertical="center" wrapText="1"/>
    </xf>
    <xf numFmtId="170" fontId="26" fillId="0" borderId="10" xfId="23" applyNumberFormat="1" applyFont="1" applyFill="1" applyBorder="1" applyAlignment="1">
      <alignment vertical="center" wrapText="1"/>
    </xf>
    <xf numFmtId="170" fontId="11" fillId="0" borderId="14" xfId="29" applyNumberFormat="1" applyFont="1" applyFill="1" applyBorder="1" applyAlignment="1">
      <alignment horizontal="right" vertical="top" wrapText="1"/>
    </xf>
    <xf numFmtId="170" fontId="11" fillId="0" borderId="3" xfId="29" applyNumberFormat="1" applyFont="1" applyFill="1" applyBorder="1" applyAlignment="1">
      <alignment horizontal="right" vertical="top" wrapText="1"/>
    </xf>
    <xf numFmtId="170" fontId="11" fillId="0" borderId="10" xfId="30" applyNumberFormat="1" applyFont="1" applyFill="1" applyBorder="1" applyAlignment="1">
      <alignment horizontal="right" vertical="top" wrapText="1"/>
    </xf>
    <xf numFmtId="170" fontId="11" fillId="0" borderId="14" xfId="29" applyNumberFormat="1" applyFont="1" applyFill="1" applyBorder="1" applyAlignment="1">
      <alignment vertical="top" wrapText="1"/>
    </xf>
    <xf numFmtId="170" fontId="11" fillId="0" borderId="3" xfId="29" applyNumberFormat="1" applyFont="1" applyFill="1" applyBorder="1" applyAlignment="1">
      <alignment vertical="top" wrapText="1"/>
    </xf>
    <xf numFmtId="170" fontId="11" fillId="0" borderId="10" xfId="30" applyNumberFormat="1" applyFont="1" applyFill="1" applyBorder="1" applyAlignment="1">
      <alignment vertical="top" wrapText="1"/>
    </xf>
    <xf numFmtId="170" fontId="11" fillId="0" borderId="14" xfId="25" quotePrefix="1" applyNumberFormat="1" applyFont="1" applyFill="1" applyBorder="1" applyAlignment="1">
      <alignment vertical="top" wrapText="1"/>
    </xf>
    <xf numFmtId="170" fontId="11" fillId="0" borderId="3" xfId="25" quotePrefix="1" applyNumberFormat="1" applyFont="1" applyFill="1" applyBorder="1" applyAlignment="1">
      <alignment vertical="top" wrapText="1"/>
    </xf>
    <xf numFmtId="170" fontId="11" fillId="0" borderId="10" xfId="25" quotePrefix="1" applyNumberFormat="1" applyFont="1" applyFill="1" applyBorder="1" applyAlignment="1">
      <alignment vertical="top" wrapText="1"/>
    </xf>
    <xf numFmtId="170" fontId="26" fillId="0" borderId="14" xfId="29" applyNumberFormat="1" applyFont="1" applyFill="1" applyBorder="1" applyAlignment="1">
      <alignment horizontal="right" vertical="top" wrapText="1"/>
    </xf>
    <xf numFmtId="170" fontId="26" fillId="0" borderId="3" xfId="29" applyNumberFormat="1" applyFont="1" applyFill="1" applyBorder="1" applyAlignment="1">
      <alignment horizontal="right" vertical="top" wrapText="1"/>
    </xf>
    <xf numFmtId="170" fontId="25" fillId="0" borderId="3" xfId="30" applyNumberFormat="1" applyFont="1" applyFill="1" applyBorder="1" applyAlignment="1">
      <alignment horizontal="center" vertical="top" wrapText="1"/>
    </xf>
    <xf numFmtId="170" fontId="26" fillId="0" borderId="10" xfId="30" applyNumberFormat="1" applyFont="1" applyFill="1" applyBorder="1" applyAlignment="1">
      <alignment horizontal="right" vertical="top" wrapText="1"/>
    </xf>
    <xf numFmtId="170" fontId="26" fillId="0" borderId="14" xfId="29" applyNumberFormat="1" applyFont="1" applyFill="1" applyBorder="1" applyAlignment="1">
      <alignment vertical="top" wrapText="1"/>
    </xf>
    <xf numFmtId="170" fontId="26" fillId="0" borderId="3" xfId="29" applyNumberFormat="1" applyFont="1" applyFill="1" applyBorder="1" applyAlignment="1">
      <alignment vertical="top" wrapText="1"/>
    </xf>
    <xf numFmtId="170" fontId="25" fillId="0" borderId="3" xfId="30" applyNumberFormat="1" applyFont="1" applyFill="1" applyBorder="1" applyAlignment="1">
      <alignment vertical="top" wrapText="1"/>
    </xf>
    <xf numFmtId="170" fontId="26" fillId="0" borderId="10" xfId="30" applyNumberFormat="1" applyFont="1" applyFill="1" applyBorder="1" applyAlignment="1">
      <alignment vertical="top" wrapText="1"/>
    </xf>
    <xf numFmtId="170" fontId="26" fillId="0" borderId="10" xfId="29" applyNumberFormat="1" applyFont="1" applyFill="1" applyBorder="1" applyAlignment="1">
      <alignment horizontal="right" vertical="top" wrapText="1"/>
    </xf>
    <xf numFmtId="170" fontId="26" fillId="0" borderId="10" xfId="29" applyNumberFormat="1" applyFont="1" applyFill="1" applyBorder="1" applyAlignment="1">
      <alignment vertical="top" wrapText="1"/>
    </xf>
    <xf numFmtId="170" fontId="26" fillId="0" borderId="5" xfId="29" applyNumberFormat="1" applyFont="1" applyFill="1" applyBorder="1" applyAlignment="1">
      <alignment vertical="top" wrapText="1"/>
    </xf>
    <xf numFmtId="170" fontId="26" fillId="0" borderId="4" xfId="29" applyNumberFormat="1" applyFont="1" applyFill="1" applyBorder="1" applyAlignment="1">
      <alignment vertical="top" wrapText="1"/>
    </xf>
    <xf numFmtId="170" fontId="26" fillId="0" borderId="9" xfId="29" applyNumberFormat="1" applyFont="1" applyFill="1" applyBorder="1" applyAlignment="1">
      <alignment horizontal="right" vertical="top" wrapText="1"/>
    </xf>
    <xf numFmtId="170" fontId="11" fillId="0" borderId="9" xfId="29" applyNumberFormat="1" applyFont="1" applyFill="1" applyBorder="1" applyAlignment="1">
      <alignment horizontal="right" vertical="top" wrapText="1"/>
    </xf>
    <xf numFmtId="170" fontId="11" fillId="0" borderId="9" xfId="25" quotePrefix="1" applyNumberFormat="1" applyFont="1" applyFill="1" applyBorder="1" applyAlignment="1">
      <alignment horizontal="right" vertical="top" wrapText="1"/>
    </xf>
    <xf numFmtId="170" fontId="25" fillId="0" borderId="9" xfId="29" applyNumberFormat="1" applyFont="1" applyFill="1" applyBorder="1" applyAlignment="1">
      <alignment horizontal="center" vertical="top" wrapText="1"/>
    </xf>
    <xf numFmtId="170" fontId="25" fillId="0" borderId="3" xfId="29" applyNumberFormat="1" applyFont="1" applyFill="1" applyBorder="1" applyAlignment="1">
      <alignment horizontal="center" vertical="top" wrapText="1"/>
    </xf>
    <xf numFmtId="170" fontId="25" fillId="0" borderId="9" xfId="29" applyNumberFormat="1" applyFont="1" applyFill="1" applyBorder="1" applyAlignment="1">
      <alignment horizontal="right" vertical="top" wrapText="1"/>
    </xf>
    <xf numFmtId="170" fontId="25" fillId="0" borderId="3" xfId="29" applyNumberFormat="1" applyFont="1" applyFill="1" applyBorder="1" applyAlignment="1">
      <alignment horizontal="right" vertical="top" wrapText="1"/>
    </xf>
    <xf numFmtId="170" fontId="11" fillId="0" borderId="10" xfId="29" applyNumberFormat="1" applyFont="1" applyFill="1" applyBorder="1" applyAlignment="1">
      <alignment horizontal="right" vertical="top" wrapText="1"/>
    </xf>
    <xf numFmtId="170" fontId="11" fillId="0" borderId="15" xfId="29" applyNumberFormat="1" applyFont="1" applyFill="1" applyBorder="1" applyAlignment="1">
      <alignment horizontal="right" vertical="top" wrapText="1"/>
    </xf>
    <xf numFmtId="170" fontId="26" fillId="2" borderId="9" xfId="29" applyNumberFormat="1" applyFont="1" applyFill="1" applyBorder="1" applyAlignment="1">
      <alignment horizontal="right" vertical="top" wrapText="1"/>
    </xf>
    <xf numFmtId="170" fontId="26" fillId="2" borderId="3" xfId="29" applyNumberFormat="1" applyFont="1" applyFill="1" applyBorder="1" applyAlignment="1">
      <alignment horizontal="right" vertical="top" wrapText="1"/>
    </xf>
    <xf numFmtId="170" fontId="26" fillId="2" borderId="10" xfId="29" applyNumberFormat="1" applyFont="1" applyFill="1" applyBorder="1" applyAlignment="1">
      <alignment horizontal="right" vertical="top" wrapText="1"/>
    </xf>
    <xf numFmtId="170" fontId="26" fillId="2" borderId="14" xfId="29" applyNumberFormat="1" applyFont="1" applyFill="1" applyBorder="1" applyAlignment="1">
      <alignment horizontal="right" vertical="top" wrapText="1"/>
    </xf>
    <xf numFmtId="170" fontId="26" fillId="2" borderId="34" xfId="29" applyNumberFormat="1" applyFont="1" applyFill="1" applyBorder="1" applyAlignment="1">
      <alignment horizontal="right" vertical="top" wrapText="1"/>
    </xf>
    <xf numFmtId="170" fontId="26" fillId="2" borderId="16" xfId="29" applyNumberFormat="1" applyFont="1" applyFill="1" applyBorder="1" applyAlignment="1">
      <alignment horizontal="right" vertical="top" wrapText="1"/>
    </xf>
    <xf numFmtId="170" fontId="26" fillId="0" borderId="11" xfId="29" applyNumberFormat="1" applyFont="1" applyFill="1" applyBorder="1" applyAlignment="1">
      <alignment horizontal="right" vertical="top" wrapText="1"/>
    </xf>
    <xf numFmtId="170" fontId="26" fillId="0" borderId="12" xfId="29" applyNumberFormat="1" applyFont="1" applyFill="1" applyBorder="1" applyAlignment="1">
      <alignment horizontal="right" vertical="top" wrapText="1"/>
    </xf>
    <xf numFmtId="170" fontId="26" fillId="0" borderId="13" xfId="29" applyNumberFormat="1" applyFont="1" applyFill="1" applyBorder="1" applyAlignment="1">
      <alignment horizontal="right" vertical="top" wrapText="1"/>
    </xf>
    <xf numFmtId="170" fontId="15" fillId="0" borderId="31" xfId="25" quotePrefix="1" applyNumberFormat="1" applyBorder="1" applyAlignment="1">
      <alignment horizontal="left" vertical="top" wrapText="1"/>
    </xf>
    <xf numFmtId="170" fontId="15" fillId="0" borderId="16" xfId="25" quotePrefix="1" applyNumberFormat="1" applyBorder="1" applyAlignment="1">
      <alignment horizontal="left" vertical="top" wrapText="1"/>
    </xf>
    <xf numFmtId="170" fontId="15" fillId="0" borderId="32" xfId="25" quotePrefix="1" applyNumberFormat="1" applyBorder="1" applyAlignment="1">
      <alignment horizontal="left" vertical="top" wrapText="1"/>
    </xf>
    <xf numFmtId="170" fontId="25" fillId="0" borderId="9" xfId="30" applyNumberFormat="1" applyFont="1" applyFill="1" applyBorder="1" applyAlignment="1">
      <alignment horizontal="right" vertical="top" wrapText="1"/>
    </xf>
    <xf numFmtId="170" fontId="25" fillId="0" borderId="10" xfId="30" applyNumberFormat="1" applyFont="1" applyBorder="1" applyAlignment="1">
      <alignment horizontal="right" vertical="top" wrapText="1"/>
    </xf>
    <xf numFmtId="170" fontId="11" fillId="0" borderId="14" xfId="25" quotePrefix="1" applyNumberFormat="1" applyFont="1" applyBorder="1" applyAlignment="1">
      <alignment horizontal="left" vertical="top" wrapText="1"/>
    </xf>
    <xf numFmtId="170" fontId="11" fillId="0" borderId="3" xfId="25" quotePrefix="1" applyNumberFormat="1" applyFont="1" applyBorder="1" applyAlignment="1">
      <alignment horizontal="left" vertical="top" wrapText="1"/>
    </xf>
    <xf numFmtId="170" fontId="11" fillId="0" borderId="10" xfId="25" quotePrefix="1" applyNumberFormat="1" applyFont="1" applyBorder="1" applyAlignment="1">
      <alignment horizontal="left" vertical="top" wrapText="1"/>
    </xf>
    <xf numFmtId="170" fontId="25" fillId="0" borderId="14" xfId="29" applyNumberFormat="1" applyFont="1" applyBorder="1" applyAlignment="1">
      <alignment horizontal="right" vertical="top" wrapText="1"/>
    </xf>
    <xf numFmtId="170" fontId="25" fillId="0" borderId="3" xfId="29" applyNumberFormat="1" applyFont="1" applyBorder="1" applyAlignment="1">
      <alignment horizontal="right" vertical="top" wrapText="1"/>
    </xf>
    <xf numFmtId="170" fontId="0" fillId="0" borderId="0" xfId="0" applyNumberFormat="1"/>
    <xf numFmtId="170" fontId="25" fillId="0" borderId="34" xfId="30" applyNumberFormat="1" applyFont="1" applyBorder="1" applyAlignment="1">
      <alignment horizontal="right" vertical="top" wrapText="1"/>
    </xf>
    <xf numFmtId="170" fontId="11" fillId="0" borderId="34" xfId="25" quotePrefix="1" applyNumberFormat="1" applyFont="1" applyBorder="1" applyAlignment="1">
      <alignment horizontal="left" vertical="top" wrapText="1"/>
    </xf>
    <xf numFmtId="170" fontId="12" fillId="0" borderId="14" xfId="29" applyNumberFormat="1" applyFont="1" applyBorder="1" applyAlignment="1">
      <alignment horizontal="right" vertical="top" wrapText="1"/>
    </xf>
    <xf numFmtId="170" fontId="12" fillId="0" borderId="3" xfId="29" applyNumberFormat="1" applyFont="1" applyBorder="1" applyAlignment="1">
      <alignment horizontal="right" vertical="top" wrapText="1"/>
    </xf>
    <xf numFmtId="170" fontId="12" fillId="0" borderId="34" xfId="30" applyNumberFormat="1" applyFont="1" applyBorder="1" applyAlignment="1">
      <alignment horizontal="right" vertical="top" wrapText="1"/>
    </xf>
    <xf numFmtId="170" fontId="4" fillId="0" borderId="14" xfId="3" applyNumberFormat="1" applyBorder="1" applyAlignment="1">
      <alignment wrapText="1"/>
    </xf>
    <xf numFmtId="170" fontId="4" fillId="0" borderId="3" xfId="3" applyNumberFormat="1" applyBorder="1" applyAlignment="1">
      <alignment wrapText="1"/>
    </xf>
    <xf numFmtId="170" fontId="25" fillId="0" borderId="9" xfId="29" applyNumberFormat="1" applyFont="1" applyBorder="1" applyAlignment="1">
      <alignment horizontal="right" vertical="top" wrapText="1"/>
    </xf>
    <xf numFmtId="170" fontId="12" fillId="0" borderId="11" xfId="29" applyNumberFormat="1" applyFont="1" applyBorder="1" applyAlignment="1">
      <alignment horizontal="right" vertical="top" wrapText="1"/>
    </xf>
    <xf numFmtId="170" fontId="12" fillId="0" borderId="12" xfId="29" applyNumberFormat="1" applyFont="1" applyBorder="1" applyAlignment="1">
      <alignment horizontal="right" vertical="top" wrapText="1"/>
    </xf>
    <xf numFmtId="171" fontId="40" fillId="0" borderId="19" xfId="44" applyNumberFormat="1" applyFont="1" applyBorder="1" applyAlignment="1">
      <alignment horizontal="right" vertical="top" wrapText="1"/>
      <protection locked="0"/>
    </xf>
    <xf numFmtId="171" fontId="40" fillId="0" borderId="20" xfId="44" applyNumberFormat="1" applyFont="1" applyBorder="1" applyAlignment="1">
      <alignment horizontal="right" vertical="top" wrapText="1"/>
      <protection locked="0"/>
    </xf>
    <xf numFmtId="171" fontId="40" fillId="0" borderId="0" xfId="44" applyNumberFormat="1" applyFont="1" applyAlignment="1">
      <alignment horizontal="right" vertical="top" wrapText="1"/>
      <protection locked="0"/>
    </xf>
    <xf numFmtId="0" fontId="8" fillId="0" borderId="0" xfId="8" applyFont="1" applyAlignment="1">
      <alignment wrapText="1"/>
    </xf>
    <xf numFmtId="171" fontId="40" fillId="0" borderId="0" xfId="44" applyNumberFormat="1" applyFont="1" applyBorder="1" applyAlignment="1">
      <alignment horizontal="right" vertical="top" wrapText="1"/>
      <protection locked="0"/>
    </xf>
    <xf numFmtId="0" fontId="40" fillId="0" borderId="0" xfId="44" applyBorder="1" applyAlignment="1" applyProtection="1"/>
    <xf numFmtId="171" fontId="46" fillId="0" borderId="0" xfId="44" applyNumberFormat="1" applyFont="1" applyAlignment="1">
      <alignment vertical="top" wrapText="1"/>
      <protection locked="0"/>
    </xf>
    <xf numFmtId="0" fontId="40" fillId="0" borderId="0" xfId="44" applyFont="1" applyAlignment="1" applyProtection="1">
      <alignment horizontal="left" vertical="center" wrapText="1"/>
    </xf>
    <xf numFmtId="174" fontId="43" fillId="0" borderId="0" xfId="44" applyNumberFormat="1" applyFont="1" applyAlignment="1">
      <alignment horizontal="right" vertical="top"/>
      <protection locked="0"/>
    </xf>
    <xf numFmtId="172" fontId="43" fillId="0" borderId="0" xfId="44" applyNumberFormat="1" applyFont="1" applyAlignment="1">
      <alignment horizontal="right" vertical="top"/>
      <protection locked="0"/>
    </xf>
    <xf numFmtId="0" fontId="40" fillId="0" borderId="0" xfId="44" applyFill="1" applyBorder="1" applyAlignment="1" applyProtection="1"/>
    <xf numFmtId="0" fontId="43" fillId="0" borderId="0" xfId="44" applyFont="1" applyAlignment="1" applyProtection="1">
      <alignment horizontal="right" vertical="center" wrapText="1"/>
    </xf>
    <xf numFmtId="164" fontId="43" fillId="0" borderId="0" xfId="44" applyNumberFormat="1" applyFont="1" applyAlignment="1" applyProtection="1">
      <alignment horizontal="right" vertical="top" wrapText="1"/>
    </xf>
    <xf numFmtId="171" fontId="40" fillId="0" borderId="0" xfId="44" applyNumberFormat="1" applyFont="1" applyAlignment="1">
      <alignment horizontal="right" wrapText="1"/>
      <protection locked="0"/>
    </xf>
    <xf numFmtId="49" fontId="40" fillId="0" borderId="0" xfId="44" applyNumberFormat="1" applyFont="1" applyAlignment="1">
      <alignment horizontal="right" vertical="top"/>
      <protection locked="0"/>
    </xf>
    <xf numFmtId="49" fontId="40" fillId="0" borderId="0" xfId="44" applyNumberFormat="1" applyFont="1" applyAlignment="1">
      <alignment horizontal="left" vertical="top"/>
      <protection locked="0"/>
    </xf>
    <xf numFmtId="170" fontId="26" fillId="0" borderId="2" xfId="29" applyNumberFormat="1" applyFont="1" applyFill="1" applyBorder="1" applyAlignment="1">
      <alignment horizontal="right" vertical="top" wrapText="1"/>
    </xf>
    <xf numFmtId="49" fontId="40" fillId="0" borderId="0" xfId="44" applyNumberFormat="1" applyFont="1" applyAlignment="1">
      <alignment horizontal="left" vertical="top"/>
      <protection locked="0"/>
    </xf>
    <xf numFmtId="49" fontId="40" fillId="0" borderId="0" xfId="44" applyNumberFormat="1" applyFont="1" applyAlignment="1">
      <alignment horizontal="right" vertical="top"/>
      <protection locked="0"/>
    </xf>
    <xf numFmtId="49" fontId="40" fillId="0" borderId="1" xfId="44" applyNumberFormat="1" applyFont="1" applyBorder="1" applyAlignment="1">
      <alignment horizontal="left" vertical="top" wrapText="1"/>
      <protection locked="0"/>
    </xf>
    <xf numFmtId="0" fontId="40" fillId="0" borderId="1" xfId="44" applyNumberFormat="1" applyFont="1" applyBorder="1" applyAlignment="1">
      <alignment horizontal="left" vertical="top" wrapText="1"/>
      <protection locked="0"/>
    </xf>
    <xf numFmtId="49" fontId="43" fillId="0" borderId="0" xfId="44" applyNumberFormat="1" applyFont="1" applyAlignment="1">
      <alignment horizontal="right" vertical="top"/>
      <protection locked="0"/>
    </xf>
    <xf numFmtId="171" fontId="40" fillId="0" borderId="1" xfId="44" applyNumberFormat="1" applyFont="1" applyBorder="1" applyAlignment="1">
      <alignment horizontal="center" vertical="top" wrapText="1"/>
      <protection locked="0"/>
    </xf>
    <xf numFmtId="171" fontId="40" fillId="0" borderId="35" xfId="44" applyNumberFormat="1" applyFont="1" applyBorder="1" applyAlignment="1">
      <alignment horizontal="center" vertical="top" wrapText="1"/>
      <protection locked="0"/>
    </xf>
    <xf numFmtId="171" fontId="40" fillId="0" borderId="0" xfId="44" applyNumberFormat="1" applyFont="1" applyAlignment="1">
      <alignment horizontal="left" vertical="top" wrapText="1"/>
      <protection locked="0"/>
    </xf>
    <xf numFmtId="49" fontId="43" fillId="0" borderId="0" xfId="44" applyNumberFormat="1" applyFont="1" applyAlignment="1">
      <alignment horizontal="center" vertical="top"/>
      <protection locked="0"/>
    </xf>
    <xf numFmtId="49" fontId="40" fillId="0" borderId="0" xfId="44" applyNumberFormat="1" applyFont="1" applyAlignment="1">
      <alignment horizontal="left" vertical="top"/>
      <protection locked="0"/>
    </xf>
    <xf numFmtId="49" fontId="40" fillId="0" borderId="15" xfId="44" applyNumberFormat="1" applyFont="1" applyBorder="1" applyAlignment="1">
      <alignment horizontal="center" vertical="center" wrapText="1"/>
      <protection locked="0"/>
    </xf>
    <xf numFmtId="49" fontId="40" fillId="0" borderId="16" xfId="44" applyNumberFormat="1" applyFont="1" applyBorder="1" applyAlignment="1">
      <alignment horizontal="center" vertical="center" wrapText="1"/>
      <protection locked="0"/>
    </xf>
    <xf numFmtId="49" fontId="40" fillId="0" borderId="4" xfId="44" applyNumberFormat="1" applyFont="1" applyBorder="1" applyAlignment="1">
      <alignment horizontal="center" vertical="center" wrapText="1"/>
      <protection locked="0"/>
    </xf>
    <xf numFmtId="49" fontId="40" fillId="0" borderId="5" xfId="44" applyNumberFormat="1" applyFont="1" applyBorder="1" applyAlignment="1">
      <alignment horizontal="center" vertical="center" wrapText="1"/>
      <protection locked="0"/>
    </xf>
    <xf numFmtId="49" fontId="40" fillId="0" borderId="2" xfId="44" applyNumberFormat="1" applyFont="1" applyBorder="1" applyAlignment="1">
      <alignment horizontal="center" vertical="center" wrapText="1"/>
      <protection locked="0"/>
    </xf>
    <xf numFmtId="49" fontId="40" fillId="0" borderId="0" xfId="44" applyNumberFormat="1" applyFont="1" applyAlignment="1">
      <alignment horizontal="right" vertical="top"/>
      <protection locked="0"/>
    </xf>
    <xf numFmtId="0" fontId="40" fillId="0" borderId="0" xfId="44" applyNumberFormat="1" applyFont="1" applyAlignment="1">
      <alignment horizontal="left" vertical="top"/>
      <protection locked="0"/>
    </xf>
    <xf numFmtId="49" fontId="41" fillId="0" borderId="35" xfId="44" applyNumberFormat="1" applyFont="1" applyBorder="1" applyAlignment="1">
      <alignment horizontal="center" vertical="top"/>
      <protection locked="0"/>
    </xf>
    <xf numFmtId="49" fontId="40" fillId="0" borderId="0" xfId="44" applyNumberFormat="1" applyFont="1" applyAlignment="1">
      <alignment horizontal="right" vertical="top" wrapText="1"/>
      <protection locked="0"/>
    </xf>
    <xf numFmtId="0" fontId="38" fillId="6" borderId="15" xfId="3" applyFont="1" applyFill="1" applyBorder="1" applyAlignment="1">
      <alignment horizontal="center" vertical="center" wrapText="1"/>
    </xf>
    <xf numFmtId="0" fontId="38" fillId="6" borderId="16" xfId="3" applyFont="1" applyFill="1" applyBorder="1" applyAlignment="1">
      <alignment horizontal="center" vertical="center" wrapText="1"/>
    </xf>
    <xf numFmtId="0" fontId="38" fillId="6" borderId="4" xfId="3" applyFont="1" applyFill="1" applyBorder="1" applyAlignment="1">
      <alignment horizontal="center" vertical="center" wrapText="1"/>
    </xf>
    <xf numFmtId="0" fontId="38" fillId="6" borderId="5" xfId="3" applyFont="1" applyFill="1" applyBorder="1" applyAlignment="1">
      <alignment horizontal="center" vertical="center" wrapText="1"/>
    </xf>
    <xf numFmtId="0" fontId="38" fillId="6" borderId="2" xfId="3" applyFont="1" applyFill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29" fillId="6" borderId="4" xfId="3" applyFont="1" applyFill="1" applyBorder="1" applyAlignment="1">
      <alignment horizontal="center" vertical="center" wrapText="1"/>
    </xf>
    <xf numFmtId="0" fontId="29" fillId="6" borderId="5" xfId="3" applyFont="1" applyFill="1" applyBorder="1" applyAlignment="1">
      <alignment horizontal="center" vertical="center" wrapText="1"/>
    </xf>
    <xf numFmtId="0" fontId="29" fillId="6" borderId="2" xfId="3" applyFont="1" applyFill="1" applyBorder="1" applyAlignment="1">
      <alignment horizontal="center" vertical="center" wrapText="1"/>
    </xf>
    <xf numFmtId="0" fontId="29" fillId="5" borderId="15" xfId="3" applyFont="1" applyFill="1" applyBorder="1" applyAlignment="1" applyProtection="1">
      <alignment horizontal="center" vertical="center" wrapText="1"/>
    </xf>
    <xf numFmtId="0" fontId="29" fillId="5" borderId="16" xfId="3" applyFont="1" applyFill="1" applyBorder="1" applyAlignment="1" applyProtection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11" fillId="0" borderId="4" xfId="39" applyFont="1" applyBorder="1" applyAlignment="1">
      <alignment horizontal="left" vertical="center" wrapText="1"/>
    </xf>
    <xf numFmtId="0" fontId="11" fillId="0" borderId="5" xfId="39" applyFont="1" applyBorder="1" applyAlignment="1">
      <alignment horizontal="left" vertical="center" wrapText="1"/>
    </xf>
    <xf numFmtId="0" fontId="11" fillId="0" borderId="2" xfId="39" applyFont="1" applyBorder="1" applyAlignment="1">
      <alignment horizontal="left" vertical="center" wrapText="1"/>
    </xf>
    <xf numFmtId="4" fontId="25" fillId="4" borderId="4" xfId="41" quotePrefix="1" applyNumberFormat="1" applyFont="1" applyFill="1" applyBorder="1" applyAlignment="1">
      <alignment horizontal="center" vertical="center" wrapText="1"/>
    </xf>
    <xf numFmtId="4" fontId="25" fillId="4" borderId="5" xfId="41" quotePrefix="1" applyNumberFormat="1" applyFont="1" applyFill="1" applyBorder="1" applyAlignment="1">
      <alignment horizontal="center" vertical="center" wrapText="1"/>
    </xf>
    <xf numFmtId="0" fontId="11" fillId="0" borderId="3" xfId="25" applyFont="1" applyBorder="1" applyAlignment="1">
      <alignment horizontal="left" vertical="top" wrapText="1"/>
    </xf>
    <xf numFmtId="0" fontId="19" fillId="0" borderId="3" xfId="0" applyFont="1" applyBorder="1" applyAlignment="1">
      <alignment horizontal="left" vertical="top" wrapText="1"/>
    </xf>
    <xf numFmtId="0" fontId="19" fillId="0" borderId="4" xfId="0" applyFont="1" applyBorder="1" applyAlignment="1">
      <alignment horizontal="left" vertical="top" wrapText="1"/>
    </xf>
    <xf numFmtId="0" fontId="11" fillId="0" borderId="3" xfId="25" quotePrefix="1" applyFont="1" applyFill="1" applyBorder="1" applyAlignment="1">
      <alignment horizontal="left" vertical="top" wrapText="1"/>
    </xf>
    <xf numFmtId="0" fontId="19" fillId="0" borderId="3" xfId="0" applyFont="1" applyFill="1" applyBorder="1" applyAlignment="1">
      <alignment horizontal="left" vertical="top" wrapText="1"/>
    </xf>
    <xf numFmtId="0" fontId="19" fillId="0" borderId="4" xfId="0" applyFont="1" applyFill="1" applyBorder="1" applyAlignment="1">
      <alignment horizontal="left" vertical="top" wrapText="1"/>
    </xf>
    <xf numFmtId="0" fontId="8" fillId="0" borderId="0" xfId="8" applyFont="1" applyAlignment="1">
      <alignment horizontal="right"/>
    </xf>
    <xf numFmtId="0" fontId="26" fillId="0" borderId="0" xfId="39" quotePrefix="1" applyFont="1" applyAlignment="1">
      <alignment horizontal="left" vertical="top" wrapText="1"/>
    </xf>
    <xf numFmtId="0" fontId="26" fillId="0" borderId="0" xfId="39" applyFont="1" applyAlignment="1">
      <alignment horizontal="left" vertical="top" wrapText="1"/>
    </xf>
    <xf numFmtId="0" fontId="26" fillId="0" borderId="0" xfId="40" quotePrefix="1" applyFont="1" applyAlignment="1">
      <alignment horizontal="left" vertical="top" wrapText="1"/>
    </xf>
    <xf numFmtId="0" fontId="26" fillId="0" borderId="0" xfId="40" applyFont="1" applyAlignment="1">
      <alignment horizontal="left" vertical="top" wrapText="1"/>
    </xf>
    <xf numFmtId="0" fontId="26" fillId="0" borderId="0" xfId="41" quotePrefix="1" applyFont="1" applyAlignment="1">
      <alignment horizontal="left" vertical="top" wrapText="1"/>
    </xf>
    <xf numFmtId="0" fontId="26" fillId="0" borderId="0" xfId="41" applyFont="1" applyAlignment="1">
      <alignment horizontal="left" vertical="top" wrapText="1"/>
    </xf>
    <xf numFmtId="166" fontId="19" fillId="0" borderId="0" xfId="42" applyNumberFormat="1" applyFont="1" applyFill="1" applyBorder="1" applyAlignment="1">
      <alignment horizontal="left" vertical="center" wrapText="1"/>
    </xf>
    <xf numFmtId="0" fontId="21" fillId="0" borderId="0" xfId="8" applyFont="1" applyAlignment="1">
      <alignment horizontal="left"/>
    </xf>
    <xf numFmtId="0" fontId="25" fillId="0" borderId="0" xfId="43" applyFont="1" applyAlignment="1" applyProtection="1">
      <alignment horizontal="left" vertical="center" wrapText="1"/>
      <protection locked="0"/>
    </xf>
    <xf numFmtId="0" fontId="23" fillId="0" borderId="0" xfId="9" applyFont="1" applyBorder="1" applyAlignment="1">
      <alignment horizontal="center" vertical="center"/>
    </xf>
    <xf numFmtId="0" fontId="11" fillId="2" borderId="6" xfId="0" applyFont="1" applyFill="1" applyBorder="1" applyAlignment="1" applyProtection="1">
      <alignment horizontal="center" vertical="center" wrapText="1"/>
      <protection hidden="1"/>
    </xf>
    <xf numFmtId="0" fontId="11" fillId="2" borderId="7" xfId="0" applyFont="1" applyFill="1" applyBorder="1" applyAlignment="1" applyProtection="1">
      <alignment horizontal="center" vertical="center" wrapText="1"/>
      <protection hidden="1"/>
    </xf>
    <xf numFmtId="0" fontId="11" fillId="2" borderId="8" xfId="0" applyFont="1" applyFill="1" applyBorder="1" applyAlignment="1" applyProtection="1">
      <alignment horizontal="center" vertical="center" wrapText="1"/>
      <protection hidden="1"/>
    </xf>
    <xf numFmtId="0" fontId="7" fillId="0" borderId="0" xfId="8" applyFont="1" applyAlignment="1">
      <alignment horizontal="right"/>
    </xf>
    <xf numFmtId="0" fontId="0" fillId="0" borderId="0" xfId="0" applyAlignment="1">
      <alignment horizontal="right"/>
    </xf>
    <xf numFmtId="0" fontId="8" fillId="0" borderId="0" xfId="8" applyFont="1" applyAlignment="1">
      <alignment horizontal="right" vertical="top" wrapText="1"/>
    </xf>
    <xf numFmtId="0" fontId="1" fillId="0" borderId="0" xfId="0" applyFont="1" applyAlignment="1">
      <alignment horizontal="right"/>
    </xf>
    <xf numFmtId="0" fontId="5" fillId="0" borderId="0" xfId="14" applyBorder="1" applyAlignment="1">
      <alignment horizontal="left" vertical="top" wrapText="1"/>
    </xf>
    <xf numFmtId="0" fontId="2" fillId="0" borderId="0" xfId="1" quotePrefix="1" applyBorder="1" applyAlignment="1">
      <alignment horizontal="center" vertical="top" wrapText="1"/>
    </xf>
    <xf numFmtId="0" fontId="5" fillId="0" borderId="0" xfId="4" quotePrefix="1" applyBorder="1" applyAlignment="1">
      <alignment horizontal="left" vertical="top" wrapText="1"/>
    </xf>
    <xf numFmtId="0" fontId="5" fillId="0" borderId="0" xfId="4" applyBorder="1" applyAlignment="1">
      <alignment horizontal="left" vertical="top" wrapText="1"/>
    </xf>
    <xf numFmtId="0" fontId="5" fillId="0" borderId="0" xfId="5" quotePrefix="1" applyBorder="1" applyAlignment="1">
      <alignment horizontal="left" vertical="top" wrapText="1"/>
    </xf>
    <xf numFmtId="0" fontId="5" fillId="0" borderId="0" xfId="5" applyBorder="1" applyAlignment="1">
      <alignment horizontal="left" vertical="top" wrapText="1"/>
    </xf>
    <xf numFmtId="0" fontId="5" fillId="0" borderId="0" xfId="6" quotePrefix="1" applyBorder="1" applyAlignment="1">
      <alignment horizontal="left" vertical="top" wrapText="1"/>
    </xf>
    <xf numFmtId="0" fontId="5" fillId="0" borderId="0" xfId="6" applyBorder="1" applyAlignment="1">
      <alignment horizontal="left" vertical="top" wrapText="1"/>
    </xf>
    <xf numFmtId="0" fontId="26" fillId="0" borderId="3" xfId="15" quotePrefix="1" applyFont="1" applyBorder="1" applyAlignment="1">
      <alignment horizontal="center" vertical="center" wrapText="1"/>
    </xf>
    <xf numFmtId="0" fontId="26" fillId="0" borderId="3" xfId="15" applyFont="1" applyBorder="1" applyAlignment="1">
      <alignment horizontal="center" vertical="center" wrapText="1"/>
    </xf>
    <xf numFmtId="0" fontId="26" fillId="0" borderId="3" xfId="16" quotePrefix="1" applyFont="1" applyBorder="1" applyAlignment="1">
      <alignment horizontal="center" vertical="center" wrapText="1"/>
    </xf>
    <xf numFmtId="0" fontId="26" fillId="0" borderId="3" xfId="16" applyFont="1" applyBorder="1" applyAlignment="1">
      <alignment horizontal="center" vertical="center" wrapText="1"/>
    </xf>
    <xf numFmtId="0" fontId="26" fillId="0" borderId="4" xfId="17" quotePrefix="1" applyFont="1" applyBorder="1" applyAlignment="1">
      <alignment horizontal="center" vertical="center" wrapText="1"/>
    </xf>
    <xf numFmtId="0" fontId="26" fillId="0" borderId="4" xfId="17" applyFont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8" fillId="0" borderId="0" xfId="40" quotePrefix="1" applyAlignment="1">
      <alignment horizontal="left" vertical="top" wrapText="1"/>
    </xf>
    <xf numFmtId="0" fontId="18" fillId="0" borderId="0" xfId="40" applyAlignment="1">
      <alignment horizontal="left" vertical="top" wrapText="1"/>
    </xf>
    <xf numFmtId="0" fontId="18" fillId="0" borderId="0" xfId="41" quotePrefix="1" applyAlignment="1">
      <alignment horizontal="left" vertical="top" wrapText="1"/>
    </xf>
    <xf numFmtId="0" fontId="18" fillId="0" borderId="0" xfId="41" applyAlignment="1">
      <alignment horizontal="left" vertical="top" wrapText="1"/>
    </xf>
    <xf numFmtId="0" fontId="36" fillId="0" borderId="3" xfId="25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left" vertical="top" wrapText="1"/>
    </xf>
    <xf numFmtId="0" fontId="36" fillId="0" borderId="3" xfId="25" quotePrefix="1" applyFont="1" applyBorder="1" applyAlignment="1">
      <alignment horizontal="left" vertical="top" wrapText="1"/>
    </xf>
    <xf numFmtId="0" fontId="36" fillId="0" borderId="4" xfId="25" applyFont="1" applyBorder="1" applyAlignment="1">
      <alignment horizontal="left" vertical="top" wrapText="1"/>
    </xf>
    <xf numFmtId="0" fontId="36" fillId="0" borderId="5" xfId="25" applyFont="1" applyBorder="1" applyAlignment="1">
      <alignment horizontal="left" vertical="top" wrapText="1"/>
    </xf>
    <xf numFmtId="0" fontId="36" fillId="0" borderId="34" xfId="25" applyFont="1" applyBorder="1" applyAlignment="1">
      <alignment horizontal="left" vertical="top" wrapText="1"/>
    </xf>
    <xf numFmtId="0" fontId="2" fillId="0" borderId="18" xfId="17" applyBorder="1" applyAlignment="1">
      <alignment horizontal="center" vertical="center" wrapText="1"/>
    </xf>
    <xf numFmtId="0" fontId="2" fillId="0" borderId="22" xfId="17" applyBorder="1" applyAlignment="1">
      <alignment horizontal="center" vertical="center" wrapText="1"/>
    </xf>
    <xf numFmtId="0" fontId="11" fillId="3" borderId="19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35" fillId="0" borderId="21" xfId="19" quotePrefix="1" applyFont="1" applyBorder="1" applyAlignment="1">
      <alignment horizontal="center" vertical="center" wrapText="1"/>
    </xf>
    <xf numFmtId="0" fontId="35" fillId="0" borderId="26" xfId="19" quotePrefix="1" applyFont="1" applyBorder="1" applyAlignment="1">
      <alignment horizontal="center" vertical="center" wrapText="1"/>
    </xf>
    <xf numFmtId="0" fontId="8" fillId="0" borderId="0" xfId="8" applyFont="1" applyAlignment="1">
      <alignment horizontal="right" wrapText="1"/>
    </xf>
    <xf numFmtId="0" fontId="33" fillId="0" borderId="0" xfId="7" applyFont="1" applyBorder="1" applyAlignment="1">
      <alignment horizontal="center" vertical="top" wrapText="1"/>
    </xf>
    <xf numFmtId="0" fontId="34" fillId="0" borderId="17" xfId="14" applyFont="1" applyBorder="1" applyAlignment="1">
      <alignment horizontal="left" vertical="top" wrapText="1"/>
    </xf>
    <xf numFmtId="0" fontId="2" fillId="0" borderId="6" xfId="15" quotePrefix="1" applyBorder="1" applyAlignment="1">
      <alignment horizontal="center" vertical="center" wrapText="1"/>
    </xf>
    <xf numFmtId="0" fontId="2" fillId="0" borderId="11" xfId="15" applyBorder="1" applyAlignment="1">
      <alignment horizontal="center" vertical="center" wrapText="1"/>
    </xf>
    <xf numFmtId="0" fontId="2" fillId="0" borderId="7" xfId="16" applyBorder="1" applyAlignment="1">
      <alignment horizontal="center" vertical="center" wrapText="1"/>
    </xf>
    <xf numFmtId="0" fontId="2" fillId="0" borderId="12" xfId="16" applyBorder="1" applyAlignment="1">
      <alignment horizontal="center" vertical="center" wrapText="1"/>
    </xf>
  </cellXfs>
  <cellStyles count="45">
    <cellStyle name="S0" xfId="1"/>
    <cellStyle name="S1" xfId="2"/>
    <cellStyle name="S10" xfId="9"/>
    <cellStyle name="S11" xfId="11"/>
    <cellStyle name="S12" xfId="13"/>
    <cellStyle name="S13" xfId="14"/>
    <cellStyle name="S14" xfId="17"/>
    <cellStyle name="S15" xfId="15"/>
    <cellStyle name="S16" xfId="16"/>
    <cellStyle name="S18" xfId="18"/>
    <cellStyle name="S19" xfId="19"/>
    <cellStyle name="S2" xfId="5"/>
    <cellStyle name="S20" xfId="20"/>
    <cellStyle name="S21" xfId="21"/>
    <cellStyle name="S22" xfId="22"/>
    <cellStyle name="S23" xfId="23"/>
    <cellStyle name="S24" xfId="24"/>
    <cellStyle name="S25" xfId="25"/>
    <cellStyle name="S26" xfId="27"/>
    <cellStyle name="S28" xfId="30"/>
    <cellStyle name="S29" xfId="26"/>
    <cellStyle name="S3" xfId="6"/>
    <cellStyle name="S30" xfId="33"/>
    <cellStyle name="S31" xfId="29"/>
    <cellStyle name="S32" xfId="32"/>
    <cellStyle name="S33" xfId="31"/>
    <cellStyle name="S35" xfId="34"/>
    <cellStyle name="S36" xfId="28"/>
    <cellStyle name="S37" xfId="35"/>
    <cellStyle name="S38" xfId="36"/>
    <cellStyle name="S4" xfId="7"/>
    <cellStyle name="S40" xfId="37"/>
    <cellStyle name="S44" xfId="39"/>
    <cellStyle name="S45" xfId="40"/>
    <cellStyle name="S46" xfId="41"/>
    <cellStyle name="S47" xfId="38"/>
    <cellStyle name="S5" xfId="4"/>
    <cellStyle name="S6" xfId="10"/>
    <cellStyle name="S7" xfId="12"/>
    <cellStyle name="Обычный" xfId="0" builtinId="0"/>
    <cellStyle name="Обычный 2" xfId="3"/>
    <cellStyle name="Обычный 3" xfId="42"/>
    <cellStyle name="Обычный 4" xfId="44"/>
    <cellStyle name="Обычный 4 2" xfId="8"/>
    <cellStyle name="Стиль 1" xfId="43"/>
  </cellStyles>
  <dxfs count="2">
    <dxf>
      <font>
        <color theme="0"/>
      </font>
    </dxf>
    <dxf>
      <fill>
        <patternFill>
          <bgColor theme="7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1214437</xdr:colOff>
      <xdr:row>45</xdr:row>
      <xdr:rowOff>11906</xdr:rowOff>
    </xdr:from>
    <xdr:to>
      <xdr:col>2</xdr:col>
      <xdr:colOff>1915538</xdr:colOff>
      <xdr:row>46</xdr:row>
      <xdr:rowOff>162237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155156" y="11822906"/>
          <a:ext cx="701101" cy="317019"/>
        </a:xfrm>
        <a:prstGeom prst="rect">
          <a:avLst/>
        </a:prstGeom>
      </xdr:spPr>
    </xdr:pic>
    <xdr:clientData/>
  </xdr:twoCellAnchor>
  <xdr:twoCellAnchor editAs="oneCell">
    <xdr:from>
      <xdr:col>2</xdr:col>
      <xdr:colOff>297656</xdr:colOff>
      <xdr:row>46</xdr:row>
      <xdr:rowOff>166687</xdr:rowOff>
    </xdr:from>
    <xdr:to>
      <xdr:col>2</xdr:col>
      <xdr:colOff>1157267</xdr:colOff>
      <xdr:row>48</xdr:row>
      <xdr:rowOff>8604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238375" y="12144375"/>
          <a:ext cx="859611" cy="36579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3536156</xdr:colOff>
      <xdr:row>37</xdr:row>
      <xdr:rowOff>130968</xdr:rowOff>
    </xdr:from>
    <xdr:to>
      <xdr:col>2</xdr:col>
      <xdr:colOff>4237257</xdr:colOff>
      <xdr:row>39</xdr:row>
      <xdr:rowOff>55081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607844" y="10596562"/>
          <a:ext cx="701101" cy="3170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0"/>
  <sheetViews>
    <sheetView showZeros="0" view="pageBreakPreview" topLeftCell="A36" zoomScale="115" zoomScaleNormal="100" zoomScaleSheetLayoutView="115" workbookViewId="0">
      <selection activeCell="C8" sqref="C8"/>
    </sheetView>
  </sheetViews>
  <sheetFormatPr defaultRowHeight="10.5" x14ac:dyDescent="0.25"/>
  <cols>
    <col min="1" max="1" width="6" style="292" customWidth="1"/>
    <col min="2" max="2" width="22.140625" style="292" customWidth="1"/>
    <col min="3" max="3" width="65.28515625" style="292" customWidth="1"/>
    <col min="4" max="8" width="10.85546875" style="292" customWidth="1"/>
    <col min="9" max="10" width="9.140625" style="292"/>
    <col min="11" max="11" width="17.5703125" style="292" customWidth="1"/>
    <col min="12" max="12" width="11.85546875" style="292" bestFit="1" customWidth="1"/>
    <col min="13" max="13" width="9.5703125" style="292" bestFit="1" customWidth="1"/>
    <col min="14" max="14" width="11.7109375" style="292" bestFit="1" customWidth="1"/>
    <col min="15" max="15" width="9.5703125" style="292" bestFit="1" customWidth="1"/>
    <col min="16" max="16" width="11.7109375" style="292" bestFit="1" customWidth="1"/>
    <col min="17" max="17" width="9.140625" style="292"/>
    <col min="18" max="18" width="18.7109375" style="292" customWidth="1"/>
    <col min="19" max="26" width="9.140625" style="292"/>
    <col min="27" max="27" width="13.140625" style="292" customWidth="1"/>
    <col min="28" max="35" width="9.140625" style="292"/>
    <col min="36" max="36" width="16.85546875" style="292" customWidth="1"/>
    <col min="37" max="44" width="9.140625" style="292"/>
    <col min="45" max="45" width="15.28515625" style="292" customWidth="1"/>
    <col min="46" max="16384" width="9.140625" style="292"/>
  </cols>
  <sheetData>
    <row r="1" spans="1:52" x14ac:dyDescent="0.25">
      <c r="A1" s="200" t="s">
        <v>165</v>
      </c>
      <c r="C1" s="200" t="s">
        <v>145</v>
      </c>
      <c r="H1" s="199" t="s">
        <v>144</v>
      </c>
      <c r="L1" s="172"/>
      <c r="M1" s="172"/>
      <c r="N1" s="172"/>
      <c r="O1" s="172"/>
      <c r="P1" s="172"/>
      <c r="Q1" s="172"/>
      <c r="R1" s="172"/>
      <c r="S1" s="172"/>
      <c r="T1" s="172"/>
      <c r="U1" s="172"/>
      <c r="V1" s="172"/>
      <c r="W1" s="172"/>
      <c r="X1" s="172"/>
      <c r="Y1" s="172"/>
      <c r="Z1" s="172"/>
      <c r="AA1" s="172"/>
      <c r="AB1" s="172"/>
      <c r="AC1" s="172"/>
      <c r="AD1" s="172"/>
      <c r="AE1" s="172"/>
      <c r="AF1" s="172"/>
      <c r="AG1" s="172"/>
      <c r="AH1" s="172"/>
      <c r="AI1" s="172"/>
      <c r="AJ1" s="172"/>
      <c r="AK1" s="172"/>
      <c r="AL1" s="172"/>
      <c r="AM1" s="172"/>
      <c r="AN1" s="172"/>
      <c r="AO1" s="172"/>
      <c r="AP1" s="172"/>
      <c r="AQ1" s="172"/>
      <c r="AR1" s="172"/>
      <c r="AS1" s="172"/>
      <c r="AT1" s="172"/>
      <c r="AU1" s="172"/>
      <c r="AV1" s="172"/>
      <c r="AW1" s="172"/>
      <c r="AX1" s="172"/>
      <c r="AY1" s="172"/>
      <c r="AZ1" s="172"/>
    </row>
    <row r="2" spans="1:52" ht="2.25" customHeight="1" x14ac:dyDescent="0.25">
      <c r="L2" s="172"/>
      <c r="M2" s="172"/>
      <c r="N2" s="172"/>
      <c r="O2" s="172"/>
      <c r="P2" s="172"/>
      <c r="Q2" s="172"/>
      <c r="R2" s="172"/>
      <c r="S2" s="172"/>
      <c r="T2" s="172"/>
      <c r="U2" s="172"/>
      <c r="V2" s="172"/>
      <c r="W2" s="172"/>
      <c r="X2" s="172"/>
      <c r="Y2" s="172"/>
      <c r="Z2" s="172"/>
      <c r="AA2" s="172"/>
      <c r="AB2" s="172"/>
      <c r="AC2" s="172"/>
      <c r="AD2" s="172"/>
      <c r="AE2" s="172"/>
      <c r="AF2" s="172"/>
      <c r="AG2" s="172"/>
      <c r="AH2" s="172"/>
      <c r="AI2" s="172"/>
      <c r="AJ2" s="172"/>
      <c r="AK2" s="172"/>
      <c r="AL2" s="172"/>
      <c r="AM2" s="172"/>
      <c r="AN2" s="172"/>
      <c r="AO2" s="172"/>
      <c r="AP2" s="172"/>
      <c r="AQ2" s="172"/>
      <c r="AR2" s="172"/>
      <c r="AS2" s="172"/>
      <c r="AT2" s="172"/>
      <c r="AU2" s="172"/>
      <c r="AV2" s="172"/>
      <c r="AW2" s="172"/>
      <c r="AX2" s="172"/>
      <c r="AY2" s="172"/>
      <c r="AZ2" s="172"/>
    </row>
    <row r="3" spans="1:52" ht="10.5" customHeight="1" x14ac:dyDescent="0.25">
      <c r="A3" s="311" t="s">
        <v>143</v>
      </c>
      <c r="B3" s="311"/>
      <c r="C3" s="311"/>
      <c r="D3" s="311"/>
      <c r="E3" s="311"/>
      <c r="F3" s="311"/>
      <c r="G3" s="311"/>
      <c r="H3" s="311"/>
      <c r="L3" s="172"/>
      <c r="M3" s="172"/>
      <c r="N3" s="172"/>
      <c r="O3" s="172"/>
      <c r="P3" s="172"/>
      <c r="Q3" s="172"/>
      <c r="R3" s="172"/>
      <c r="S3" s="172"/>
      <c r="T3" s="172"/>
      <c r="U3" s="172"/>
      <c r="V3" s="172"/>
      <c r="W3" s="172"/>
      <c r="X3" s="172"/>
      <c r="Y3" s="172"/>
      <c r="Z3" s="172"/>
      <c r="AA3" s="172"/>
      <c r="AB3" s="172"/>
      <c r="AC3" s="172"/>
      <c r="AD3" s="172"/>
      <c r="AE3" s="172"/>
      <c r="AF3" s="172"/>
      <c r="AG3" s="172"/>
      <c r="AH3" s="172"/>
      <c r="AI3" s="172"/>
      <c r="AJ3" s="172"/>
      <c r="AK3" s="172"/>
      <c r="AL3" s="172"/>
      <c r="AM3" s="172"/>
      <c r="AN3" s="172"/>
      <c r="AO3" s="172"/>
      <c r="AP3" s="172"/>
      <c r="AQ3" s="172"/>
      <c r="AR3" s="172"/>
      <c r="AS3" s="172"/>
      <c r="AT3" s="172"/>
      <c r="AU3" s="172"/>
      <c r="AV3" s="172"/>
      <c r="AW3" s="172"/>
      <c r="AX3" s="172"/>
      <c r="AY3" s="172"/>
      <c r="AZ3" s="172"/>
    </row>
    <row r="4" spans="1:52" ht="15" customHeight="1" x14ac:dyDescent="0.25">
      <c r="A4" s="305" t="s">
        <v>160</v>
      </c>
      <c r="B4" s="198"/>
      <c r="C4" s="198"/>
      <c r="D4" s="198"/>
      <c r="E4" s="198"/>
      <c r="F4" s="198"/>
      <c r="G4" s="198"/>
      <c r="H4" s="198"/>
      <c r="L4" s="172"/>
      <c r="M4" s="172"/>
      <c r="N4" s="172"/>
      <c r="O4" s="172"/>
      <c r="P4" s="172"/>
      <c r="Q4" s="172"/>
      <c r="R4" s="172"/>
      <c r="S4" s="172"/>
      <c r="T4" s="172"/>
      <c r="U4" s="172"/>
      <c r="V4" s="172"/>
      <c r="W4" s="172"/>
      <c r="X4" s="172"/>
      <c r="Y4" s="172"/>
      <c r="Z4" s="172"/>
      <c r="AA4" s="172"/>
      <c r="AB4" s="172"/>
      <c r="AC4" s="172"/>
      <c r="AD4" s="172"/>
      <c r="AE4" s="172"/>
      <c r="AF4" s="172"/>
      <c r="AG4" s="172"/>
      <c r="AH4" s="172"/>
      <c r="AI4" s="172"/>
      <c r="AJ4" s="172"/>
      <c r="AK4" s="172"/>
      <c r="AL4" s="172"/>
      <c r="AM4" s="172"/>
      <c r="AN4" s="172"/>
      <c r="AO4" s="172"/>
      <c r="AP4" s="172"/>
      <c r="AQ4" s="172"/>
      <c r="AR4" s="172"/>
      <c r="AS4" s="172"/>
      <c r="AT4" s="172"/>
      <c r="AU4" s="172"/>
      <c r="AV4" s="172"/>
      <c r="AW4" s="172"/>
      <c r="AX4" s="172"/>
      <c r="AY4" s="172"/>
      <c r="AZ4" s="172"/>
    </row>
    <row r="5" spans="1:52" ht="3" customHeight="1" x14ac:dyDescent="0.25">
      <c r="B5" s="191"/>
      <c r="C5" s="191"/>
      <c r="D5" s="191"/>
      <c r="E5" s="191"/>
      <c r="F5" s="191"/>
      <c r="G5" s="191"/>
      <c r="H5" s="191"/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72"/>
      <c r="AD5" s="172"/>
      <c r="AE5" s="172"/>
      <c r="AF5" s="172"/>
      <c r="AG5" s="172"/>
      <c r="AH5" s="172"/>
      <c r="AI5" s="172"/>
      <c r="AJ5" s="172"/>
      <c r="AK5" s="172"/>
      <c r="AL5" s="172"/>
      <c r="AM5" s="172"/>
      <c r="AN5" s="172"/>
      <c r="AO5" s="172"/>
      <c r="AP5" s="172"/>
      <c r="AQ5" s="172"/>
      <c r="AR5" s="172"/>
      <c r="AS5" s="172"/>
      <c r="AT5" s="172"/>
      <c r="AU5" s="172"/>
      <c r="AV5" s="172"/>
      <c r="AW5" s="172"/>
      <c r="AX5" s="172"/>
      <c r="AY5" s="172"/>
      <c r="AZ5" s="172"/>
    </row>
    <row r="6" spans="1:52" ht="0.75" customHeight="1" x14ac:dyDescent="0.25"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72"/>
      <c r="AD6" s="172"/>
      <c r="AE6" s="172"/>
      <c r="AF6" s="172"/>
      <c r="AG6" s="172"/>
      <c r="AH6" s="172"/>
      <c r="AI6" s="172"/>
      <c r="AJ6" s="172"/>
      <c r="AK6" s="172"/>
      <c r="AL6" s="172"/>
      <c r="AM6" s="172"/>
      <c r="AN6" s="172"/>
      <c r="AO6" s="172"/>
      <c r="AP6" s="172"/>
      <c r="AQ6" s="172"/>
      <c r="AR6" s="172"/>
      <c r="AS6" s="172"/>
      <c r="AT6" s="172"/>
      <c r="AU6" s="172"/>
      <c r="AV6" s="172"/>
      <c r="AW6" s="172"/>
      <c r="AX6" s="172"/>
      <c r="AY6" s="172"/>
      <c r="AZ6" s="172"/>
    </row>
    <row r="7" spans="1:52" x14ac:dyDescent="0.25">
      <c r="A7" s="305" t="s">
        <v>142</v>
      </c>
      <c r="B7" s="194"/>
      <c r="C7" s="194" t="s">
        <v>139</v>
      </c>
      <c r="D7" s="194"/>
      <c r="E7" s="194"/>
      <c r="F7" s="194"/>
      <c r="G7" s="194"/>
      <c r="L7" s="172"/>
      <c r="M7" s="172"/>
      <c r="N7" s="172"/>
      <c r="O7" s="172"/>
      <c r="P7" s="172"/>
      <c r="Q7" s="172"/>
      <c r="R7" s="172"/>
      <c r="S7" s="172"/>
      <c r="T7" s="172"/>
      <c r="U7" s="172"/>
      <c r="V7" s="172"/>
      <c r="W7" s="172"/>
      <c r="X7" s="172"/>
      <c r="Y7" s="172"/>
      <c r="Z7" s="172"/>
      <c r="AA7" s="172"/>
      <c r="AB7" s="172"/>
      <c r="AC7" s="172"/>
      <c r="AD7" s="172"/>
      <c r="AE7" s="172"/>
      <c r="AF7" s="172"/>
      <c r="AG7" s="172"/>
      <c r="AH7" s="172"/>
      <c r="AI7" s="172"/>
      <c r="AJ7" s="172"/>
      <c r="AK7" s="172"/>
      <c r="AL7" s="172"/>
      <c r="AM7" s="172"/>
      <c r="AN7" s="172"/>
      <c r="AO7" s="172"/>
      <c r="AP7" s="172"/>
      <c r="AQ7" s="172"/>
      <c r="AR7" s="172"/>
      <c r="AS7" s="172"/>
      <c r="AT7" s="172"/>
      <c r="AU7" s="172"/>
      <c r="AV7" s="172"/>
      <c r="AW7" s="172"/>
      <c r="AX7" s="172"/>
      <c r="AY7" s="172"/>
      <c r="AZ7" s="172"/>
    </row>
    <row r="8" spans="1:52" x14ac:dyDescent="0.25">
      <c r="A8" s="194" t="s">
        <v>141</v>
      </c>
      <c r="B8" s="194"/>
      <c r="C8" s="197"/>
      <c r="D8" s="196"/>
      <c r="E8" s="196"/>
      <c r="F8" s="195">
        <v>129.452</v>
      </c>
      <c r="G8" s="192" t="s">
        <v>71</v>
      </c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72"/>
      <c r="AD8" s="172"/>
      <c r="AE8" s="172"/>
      <c r="AF8" s="172"/>
      <c r="AG8" s="172"/>
      <c r="AH8" s="172"/>
      <c r="AI8" s="172"/>
      <c r="AJ8" s="172"/>
      <c r="AK8" s="172"/>
      <c r="AL8" s="172"/>
      <c r="AM8" s="172"/>
      <c r="AN8" s="172"/>
      <c r="AO8" s="172"/>
      <c r="AP8" s="172"/>
      <c r="AQ8" s="172"/>
      <c r="AR8" s="172"/>
      <c r="AS8" s="172"/>
      <c r="AT8" s="172"/>
      <c r="AU8" s="172"/>
      <c r="AV8" s="172"/>
      <c r="AW8" s="172"/>
      <c r="AX8" s="172"/>
      <c r="AY8" s="172"/>
      <c r="AZ8" s="172"/>
    </row>
    <row r="9" spans="1:52" x14ac:dyDescent="0.25">
      <c r="A9" s="194" t="s">
        <v>140</v>
      </c>
      <c r="B9" s="194"/>
      <c r="C9" s="193"/>
      <c r="D9" s="193"/>
      <c r="E9" s="193"/>
      <c r="F9" s="193"/>
      <c r="G9" s="192" t="s">
        <v>71</v>
      </c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72"/>
      <c r="AD9" s="172"/>
      <c r="AE9" s="172"/>
      <c r="AF9" s="172"/>
      <c r="AG9" s="172"/>
      <c r="AH9" s="172"/>
      <c r="AI9" s="172"/>
      <c r="AJ9" s="172"/>
      <c r="AK9" s="172"/>
      <c r="AL9" s="172"/>
      <c r="AM9" s="172"/>
      <c r="AN9" s="172"/>
      <c r="AO9" s="172"/>
      <c r="AP9" s="172"/>
      <c r="AQ9" s="172"/>
      <c r="AR9" s="172"/>
      <c r="AS9" s="172"/>
      <c r="AT9" s="172"/>
      <c r="AU9" s="172"/>
      <c r="AV9" s="172"/>
      <c r="AW9" s="172"/>
      <c r="AX9" s="172"/>
      <c r="AY9" s="172"/>
      <c r="AZ9" s="172"/>
    </row>
    <row r="10" spans="1:52" ht="11.25" hidden="1" customHeight="1" x14ac:dyDescent="0.25">
      <c r="C10" s="191"/>
      <c r="D10" s="191"/>
      <c r="E10" s="191"/>
      <c r="F10" s="191"/>
      <c r="K10" s="294"/>
      <c r="L10" s="172"/>
      <c r="M10" s="172"/>
      <c r="N10" s="172"/>
      <c r="O10" s="172"/>
      <c r="P10" s="172"/>
      <c r="Q10" s="172"/>
      <c r="R10" s="172"/>
      <c r="S10" s="172"/>
      <c r="T10" s="172"/>
      <c r="U10" s="172"/>
      <c r="V10" s="172"/>
      <c r="W10" s="172"/>
      <c r="X10" s="172"/>
      <c r="Y10" s="172"/>
      <c r="Z10" s="172"/>
      <c r="AA10" s="172"/>
      <c r="AB10" s="172"/>
      <c r="AC10" s="172"/>
      <c r="AD10" s="172"/>
      <c r="AE10" s="172"/>
      <c r="AF10" s="172"/>
      <c r="AG10" s="172"/>
      <c r="AH10" s="172"/>
      <c r="AI10" s="172"/>
      <c r="AJ10" s="172"/>
      <c r="AK10" s="172"/>
      <c r="AL10" s="172"/>
      <c r="AM10" s="172"/>
      <c r="AN10" s="172"/>
      <c r="AO10" s="172"/>
      <c r="AP10" s="172"/>
      <c r="AQ10" s="172"/>
      <c r="AR10" s="172"/>
      <c r="AS10" s="172"/>
      <c r="AT10" s="172"/>
      <c r="AU10" s="172"/>
      <c r="AV10" s="172"/>
      <c r="AW10" s="172"/>
      <c r="AX10" s="172"/>
      <c r="AY10" s="172"/>
      <c r="AZ10" s="172"/>
    </row>
    <row r="11" spans="1:52" ht="12" customHeight="1" x14ac:dyDescent="0.25">
      <c r="A11" s="312" t="s">
        <v>161</v>
      </c>
      <c r="B11" s="312"/>
      <c r="C11" s="312"/>
      <c r="D11" s="312"/>
      <c r="E11" s="312"/>
      <c r="F11" s="312"/>
      <c r="G11" s="312"/>
      <c r="H11" s="312"/>
      <c r="K11" s="294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72"/>
      <c r="AD11" s="172"/>
      <c r="AE11" s="172"/>
      <c r="AF11" s="172"/>
      <c r="AG11" s="172"/>
      <c r="AH11" s="172"/>
      <c r="AI11" s="172"/>
      <c r="AJ11" s="172"/>
      <c r="AK11" s="172"/>
      <c r="AL11" s="172"/>
      <c r="AM11" s="172"/>
      <c r="AN11" s="172"/>
      <c r="AO11" s="172"/>
      <c r="AP11" s="172"/>
      <c r="AQ11" s="172"/>
      <c r="AR11" s="172"/>
      <c r="AS11" s="172"/>
      <c r="AT11" s="172"/>
      <c r="AU11" s="172"/>
      <c r="AV11" s="172"/>
      <c r="AW11" s="172"/>
      <c r="AX11" s="172"/>
      <c r="AY11" s="172"/>
      <c r="AZ11" s="172"/>
    </row>
    <row r="12" spans="1:52" ht="10.5" customHeight="1" x14ac:dyDescent="0.15">
      <c r="A12" s="313" t="s">
        <v>72</v>
      </c>
      <c r="B12" s="313"/>
      <c r="C12" s="313"/>
      <c r="D12" s="313"/>
      <c r="E12" s="313"/>
      <c r="F12" s="313"/>
      <c r="G12" s="313"/>
      <c r="H12" s="313"/>
      <c r="K12" s="295"/>
      <c r="L12" s="172"/>
      <c r="M12" s="172"/>
      <c r="N12" s="172"/>
      <c r="O12" s="172"/>
      <c r="P12" s="172"/>
      <c r="Q12" s="172"/>
      <c r="R12" s="172"/>
      <c r="S12" s="172"/>
      <c r="T12" s="172"/>
      <c r="U12" s="172"/>
      <c r="V12" s="172"/>
      <c r="W12" s="172"/>
      <c r="X12" s="172"/>
      <c r="Y12" s="172"/>
      <c r="Z12" s="172"/>
      <c r="AA12" s="172"/>
      <c r="AB12" s="172"/>
      <c r="AC12" s="172"/>
      <c r="AD12" s="172"/>
      <c r="AE12" s="172"/>
      <c r="AF12" s="172"/>
      <c r="AG12" s="172"/>
      <c r="AH12" s="172"/>
      <c r="AI12" s="172"/>
      <c r="AJ12" s="172"/>
      <c r="AK12" s="172"/>
      <c r="AL12" s="172"/>
      <c r="AM12" s="172"/>
      <c r="AN12" s="172"/>
      <c r="AO12" s="172"/>
      <c r="AP12" s="172"/>
      <c r="AQ12" s="172"/>
      <c r="AR12" s="172"/>
      <c r="AS12" s="172"/>
      <c r="AT12" s="172"/>
      <c r="AU12" s="172"/>
      <c r="AV12" s="172"/>
      <c r="AW12" s="172"/>
      <c r="AX12" s="172"/>
      <c r="AY12" s="172"/>
      <c r="AZ12" s="172"/>
    </row>
    <row r="13" spans="1:52" ht="10.5" customHeight="1" x14ac:dyDescent="0.15">
      <c r="A13" s="314" t="s">
        <v>139</v>
      </c>
      <c r="B13" s="314"/>
      <c r="C13" s="314"/>
      <c r="D13" s="314"/>
      <c r="E13" s="314"/>
      <c r="F13" s="314"/>
      <c r="G13" s="314"/>
      <c r="H13" s="314"/>
      <c r="K13" s="295"/>
      <c r="L13" s="172"/>
      <c r="M13" s="172"/>
      <c r="N13" s="172"/>
      <c r="O13" s="172"/>
      <c r="P13" s="172"/>
      <c r="Q13" s="172"/>
      <c r="R13" s="172"/>
      <c r="S13" s="172"/>
      <c r="T13" s="172"/>
      <c r="U13" s="172"/>
      <c r="V13" s="172"/>
      <c r="W13" s="172"/>
      <c r="X13" s="172"/>
      <c r="Y13" s="172"/>
      <c r="Z13" s="172"/>
      <c r="AA13" s="172"/>
      <c r="AB13" s="172"/>
      <c r="AC13" s="172"/>
      <c r="AD13" s="172"/>
      <c r="AE13" s="172"/>
      <c r="AF13" s="172"/>
      <c r="AG13" s="172"/>
      <c r="AH13" s="172"/>
      <c r="AI13" s="172"/>
      <c r="AJ13" s="172"/>
      <c r="AK13" s="172"/>
      <c r="AL13" s="172"/>
      <c r="AM13" s="172"/>
      <c r="AN13" s="172"/>
      <c r="AO13" s="172"/>
      <c r="AP13" s="172"/>
      <c r="AQ13" s="172"/>
      <c r="AR13" s="172"/>
      <c r="AS13" s="172"/>
      <c r="AT13" s="172"/>
      <c r="AU13" s="172"/>
      <c r="AV13" s="172"/>
      <c r="AW13" s="172"/>
      <c r="AX13" s="172"/>
      <c r="AY13" s="172"/>
      <c r="AZ13" s="172"/>
    </row>
    <row r="14" spans="1:52" ht="10.5" customHeight="1" x14ac:dyDescent="0.25">
      <c r="L14" s="172"/>
      <c r="M14" s="172"/>
      <c r="N14" s="172"/>
      <c r="O14" s="172"/>
      <c r="P14" s="172"/>
      <c r="Q14" s="172"/>
      <c r="R14" s="172"/>
      <c r="S14" s="172"/>
      <c r="T14" s="172"/>
      <c r="U14" s="172"/>
      <c r="V14" s="172"/>
      <c r="W14" s="172"/>
      <c r="X14" s="172"/>
      <c r="Y14" s="172"/>
      <c r="Z14" s="172"/>
      <c r="AA14" s="172"/>
      <c r="AB14" s="172"/>
      <c r="AC14" s="172"/>
      <c r="AD14" s="172"/>
      <c r="AE14" s="172"/>
      <c r="AF14" s="172"/>
      <c r="AG14" s="172"/>
      <c r="AH14" s="172"/>
      <c r="AI14" s="172"/>
      <c r="AJ14" s="172"/>
      <c r="AK14" s="172"/>
      <c r="AL14" s="172"/>
      <c r="AM14" s="172"/>
      <c r="AN14" s="172"/>
      <c r="AO14" s="172"/>
      <c r="AP14" s="172"/>
      <c r="AQ14" s="172"/>
      <c r="AR14" s="172"/>
      <c r="AS14" s="172"/>
      <c r="AT14" s="172"/>
      <c r="AU14" s="172"/>
      <c r="AV14" s="172"/>
      <c r="AW14" s="172"/>
      <c r="AX14" s="172"/>
      <c r="AY14" s="172"/>
      <c r="AZ14" s="172"/>
    </row>
    <row r="15" spans="1:52" ht="10.5" customHeight="1" x14ac:dyDescent="0.25">
      <c r="A15" s="315" t="s">
        <v>73</v>
      </c>
      <c r="B15" s="315"/>
      <c r="C15" s="315"/>
      <c r="D15" s="315"/>
      <c r="E15" s="315"/>
      <c r="F15" s="315"/>
      <c r="G15" s="315"/>
      <c r="H15" s="315"/>
      <c r="L15" s="172"/>
      <c r="M15" s="172"/>
      <c r="N15" s="172"/>
      <c r="O15" s="172"/>
      <c r="P15" s="172"/>
      <c r="Q15" s="172"/>
      <c r="R15" s="172"/>
      <c r="S15" s="172"/>
      <c r="T15" s="172"/>
      <c r="U15" s="172"/>
      <c r="V15" s="172"/>
      <c r="W15" s="172"/>
      <c r="X15" s="172"/>
      <c r="Y15" s="172"/>
      <c r="Z15" s="172"/>
      <c r="AA15" s="172"/>
      <c r="AB15" s="172"/>
      <c r="AC15" s="172"/>
      <c r="AD15" s="172"/>
      <c r="AE15" s="172"/>
      <c r="AF15" s="172"/>
      <c r="AG15" s="172"/>
      <c r="AH15" s="172"/>
      <c r="AI15" s="172"/>
      <c r="AJ15" s="172"/>
      <c r="AK15" s="172"/>
      <c r="AL15" s="172"/>
      <c r="AM15" s="172"/>
      <c r="AN15" s="172"/>
      <c r="AO15" s="172"/>
      <c r="AP15" s="172"/>
      <c r="AQ15" s="172"/>
      <c r="AR15" s="172"/>
      <c r="AS15" s="172"/>
      <c r="AT15" s="172"/>
      <c r="AU15" s="172"/>
      <c r="AV15" s="172"/>
      <c r="AW15" s="172"/>
      <c r="AX15" s="172"/>
      <c r="AY15" s="172"/>
      <c r="AZ15" s="172"/>
    </row>
    <row r="16" spans="1:52" ht="27.75" customHeight="1" x14ac:dyDescent="0.25">
      <c r="A16" s="309" t="s">
        <v>174</v>
      </c>
      <c r="B16" s="310"/>
      <c r="C16" s="310"/>
      <c r="D16" s="310"/>
      <c r="E16" s="310"/>
      <c r="F16" s="310"/>
      <c r="G16" s="310"/>
      <c r="H16" s="310"/>
      <c r="J16" s="296"/>
      <c r="K16" s="296"/>
      <c r="L16" s="172"/>
      <c r="M16" s="172"/>
      <c r="N16" s="172"/>
      <c r="O16" s="172"/>
      <c r="P16" s="172"/>
      <c r="Q16" s="172"/>
      <c r="R16" s="172"/>
      <c r="S16" s="172"/>
      <c r="T16" s="172"/>
      <c r="U16" s="172"/>
      <c r="V16" s="172"/>
      <c r="W16" s="172"/>
      <c r="X16" s="172"/>
      <c r="Y16" s="172"/>
      <c r="Z16" s="172"/>
      <c r="AA16" s="172"/>
      <c r="AB16" s="172"/>
      <c r="AC16" s="172"/>
      <c r="AD16" s="172"/>
      <c r="AE16" s="172"/>
      <c r="AF16" s="172"/>
      <c r="AG16" s="172"/>
      <c r="AH16" s="172"/>
      <c r="AI16" s="172"/>
      <c r="AJ16" s="172"/>
      <c r="AK16" s="172"/>
      <c r="AL16" s="172"/>
      <c r="AM16" s="172"/>
      <c r="AN16" s="172"/>
      <c r="AO16" s="172"/>
      <c r="AP16" s="172"/>
      <c r="AQ16" s="172"/>
      <c r="AR16" s="172"/>
      <c r="AS16" s="172"/>
      <c r="AT16" s="172"/>
      <c r="AU16" s="172"/>
      <c r="AV16" s="172"/>
      <c r="AW16" s="172"/>
      <c r="AX16" s="172"/>
      <c r="AY16" s="172"/>
      <c r="AZ16" s="172"/>
    </row>
    <row r="17" spans="1:52" x14ac:dyDescent="0.25">
      <c r="A17" s="191"/>
      <c r="B17" s="191"/>
      <c r="C17" s="191"/>
      <c r="D17" s="191"/>
      <c r="E17" s="191"/>
      <c r="F17" s="191"/>
      <c r="G17" s="191"/>
      <c r="H17" s="191"/>
      <c r="L17" s="172"/>
      <c r="M17" s="172"/>
      <c r="N17" s="172"/>
      <c r="O17" s="172"/>
      <c r="P17" s="172"/>
      <c r="Q17" s="172"/>
      <c r="R17" s="172"/>
      <c r="S17" s="172"/>
      <c r="T17" s="172"/>
      <c r="U17" s="172"/>
      <c r="V17" s="172"/>
      <c r="W17" s="172"/>
      <c r="X17" s="172"/>
      <c r="Y17" s="172"/>
      <c r="Z17" s="172"/>
      <c r="AA17" s="172"/>
      <c r="AB17" s="172"/>
      <c r="AC17" s="172"/>
      <c r="AD17" s="172"/>
      <c r="AE17" s="172"/>
      <c r="AF17" s="172"/>
      <c r="AG17" s="172"/>
      <c r="AH17" s="172"/>
      <c r="AI17" s="172"/>
      <c r="AJ17" s="172"/>
      <c r="AK17" s="172"/>
      <c r="AL17" s="172"/>
      <c r="AM17" s="172"/>
      <c r="AN17" s="172"/>
      <c r="AO17" s="172"/>
      <c r="AP17" s="172"/>
      <c r="AQ17" s="172"/>
      <c r="AR17" s="172"/>
      <c r="AS17" s="172"/>
      <c r="AT17" s="172"/>
      <c r="AU17" s="172"/>
      <c r="AV17" s="172"/>
      <c r="AW17" s="172"/>
      <c r="AX17" s="172"/>
      <c r="AY17" s="172"/>
      <c r="AZ17" s="172"/>
    </row>
    <row r="18" spans="1:52" x14ac:dyDescent="0.25">
      <c r="A18" s="316" t="s">
        <v>166</v>
      </c>
      <c r="B18" s="316"/>
      <c r="C18" s="316"/>
      <c r="D18" s="316"/>
      <c r="E18" s="316"/>
      <c r="F18" s="316"/>
      <c r="G18" s="316"/>
      <c r="H18" s="316"/>
      <c r="L18" s="172"/>
      <c r="M18" s="172"/>
      <c r="N18" s="172"/>
      <c r="O18" s="172"/>
      <c r="P18" s="172"/>
      <c r="Q18" s="172"/>
      <c r="R18" s="172"/>
      <c r="S18" s="172"/>
      <c r="T18" s="172"/>
      <c r="U18" s="172"/>
      <c r="V18" s="172"/>
      <c r="W18" s="172"/>
      <c r="X18" s="172"/>
      <c r="Y18" s="172"/>
      <c r="Z18" s="172"/>
      <c r="AA18" s="172"/>
      <c r="AB18" s="172"/>
      <c r="AC18" s="172"/>
      <c r="AD18" s="172"/>
      <c r="AE18" s="172"/>
      <c r="AF18" s="172"/>
      <c r="AG18" s="172"/>
      <c r="AH18" s="172"/>
      <c r="AI18" s="172"/>
      <c r="AJ18" s="172"/>
      <c r="AK18" s="172"/>
      <c r="AL18" s="172"/>
      <c r="AM18" s="172"/>
      <c r="AN18" s="172"/>
      <c r="AO18" s="172"/>
      <c r="AP18" s="172"/>
      <c r="AQ18" s="172"/>
      <c r="AR18" s="172"/>
      <c r="AS18" s="172"/>
      <c r="AT18" s="172"/>
      <c r="AU18" s="172"/>
      <c r="AV18" s="172"/>
      <c r="AW18" s="172"/>
      <c r="AX18" s="172"/>
      <c r="AY18" s="172"/>
      <c r="AZ18" s="172"/>
    </row>
    <row r="19" spans="1:52" ht="4.9000000000000004" customHeight="1" x14ac:dyDescent="0.25">
      <c r="L19" s="172"/>
      <c r="M19" s="172"/>
      <c r="N19" s="172"/>
      <c r="O19" s="172"/>
      <c r="P19" s="172"/>
      <c r="Q19" s="172"/>
      <c r="R19" s="172"/>
      <c r="S19" s="172"/>
      <c r="T19" s="172"/>
      <c r="U19" s="172"/>
      <c r="V19" s="172"/>
      <c r="W19" s="172"/>
      <c r="X19" s="172"/>
      <c r="Y19" s="172"/>
      <c r="Z19" s="172"/>
      <c r="AA19" s="172"/>
      <c r="AB19" s="172"/>
      <c r="AC19" s="172"/>
      <c r="AD19" s="172"/>
      <c r="AE19" s="172"/>
      <c r="AF19" s="172"/>
      <c r="AG19" s="172"/>
      <c r="AH19" s="172"/>
      <c r="AI19" s="172"/>
      <c r="AJ19" s="172"/>
      <c r="AK19" s="172"/>
      <c r="AL19" s="172"/>
      <c r="AM19" s="172"/>
      <c r="AN19" s="172"/>
      <c r="AO19" s="172"/>
      <c r="AP19" s="172"/>
      <c r="AQ19" s="172"/>
      <c r="AR19" s="172"/>
      <c r="AS19" s="172"/>
      <c r="AT19" s="172"/>
      <c r="AU19" s="172"/>
      <c r="AV19" s="172"/>
      <c r="AW19" s="172"/>
      <c r="AX19" s="172"/>
      <c r="AY19" s="172"/>
      <c r="AZ19" s="172"/>
    </row>
    <row r="20" spans="1:52" ht="5.0999999999999996" customHeight="1" x14ac:dyDescent="0.25">
      <c r="L20" s="172"/>
      <c r="M20" s="172"/>
      <c r="N20" s="172"/>
      <c r="O20" s="172"/>
      <c r="P20" s="172"/>
      <c r="Q20" s="172"/>
      <c r="R20" s="172"/>
      <c r="S20" s="172"/>
      <c r="T20" s="172"/>
      <c r="U20" s="172"/>
      <c r="V20" s="172"/>
      <c r="W20" s="172"/>
      <c r="X20" s="172"/>
      <c r="Y20" s="172"/>
      <c r="Z20" s="172"/>
      <c r="AA20" s="172"/>
      <c r="AB20" s="172"/>
      <c r="AC20" s="172"/>
      <c r="AD20" s="172"/>
      <c r="AE20" s="172"/>
      <c r="AF20" s="172"/>
      <c r="AG20" s="172"/>
      <c r="AH20" s="172"/>
      <c r="AI20" s="172"/>
      <c r="AJ20" s="172"/>
      <c r="AK20" s="172"/>
      <c r="AL20" s="172"/>
      <c r="AM20" s="172"/>
      <c r="AN20" s="172"/>
      <c r="AO20" s="172"/>
      <c r="AP20" s="172"/>
      <c r="AQ20" s="172"/>
      <c r="AR20" s="172"/>
      <c r="AS20" s="172"/>
      <c r="AT20" s="172"/>
      <c r="AU20" s="172"/>
      <c r="AV20" s="172"/>
      <c r="AW20" s="172"/>
      <c r="AX20" s="172"/>
      <c r="AY20" s="172"/>
      <c r="AZ20" s="172"/>
    </row>
    <row r="21" spans="1:52" ht="11.1" customHeight="1" x14ac:dyDescent="0.25">
      <c r="A21" s="317" t="s">
        <v>138</v>
      </c>
      <c r="B21" s="317" t="s">
        <v>137</v>
      </c>
      <c r="C21" s="317" t="s">
        <v>49</v>
      </c>
      <c r="D21" s="319" t="s">
        <v>136</v>
      </c>
      <c r="E21" s="320"/>
      <c r="F21" s="320"/>
      <c r="G21" s="321"/>
      <c r="H21" s="317" t="s">
        <v>135</v>
      </c>
      <c r="L21" s="172"/>
      <c r="M21" s="172"/>
      <c r="N21" s="172"/>
      <c r="O21" s="172"/>
      <c r="P21" s="172"/>
      <c r="Q21" s="172"/>
      <c r="R21" s="172"/>
      <c r="S21" s="172"/>
      <c r="T21" s="172"/>
      <c r="U21" s="172"/>
      <c r="V21" s="172"/>
      <c r="W21" s="172"/>
      <c r="X21" s="172"/>
      <c r="Y21" s="172"/>
      <c r="Z21" s="172"/>
      <c r="AA21" s="172"/>
      <c r="AB21" s="172"/>
      <c r="AC21" s="172"/>
      <c r="AD21" s="172"/>
      <c r="AE21" s="172"/>
      <c r="AF21" s="172"/>
      <c r="AG21" s="172"/>
      <c r="AH21" s="172"/>
      <c r="AI21" s="172"/>
      <c r="AJ21" s="172"/>
      <c r="AK21" s="172"/>
      <c r="AL21" s="172"/>
      <c r="AM21" s="172"/>
      <c r="AN21" s="172"/>
      <c r="AO21" s="172"/>
      <c r="AP21" s="172"/>
      <c r="AQ21" s="172"/>
      <c r="AR21" s="172"/>
      <c r="AS21" s="172"/>
      <c r="AT21" s="172"/>
      <c r="AU21" s="172"/>
      <c r="AV21" s="172"/>
      <c r="AW21" s="172"/>
      <c r="AX21" s="172"/>
      <c r="AY21" s="172"/>
      <c r="AZ21" s="172"/>
    </row>
    <row r="22" spans="1:52" ht="54.95" customHeight="1" thickBot="1" x14ac:dyDescent="0.3">
      <c r="A22" s="318"/>
      <c r="B22" s="318"/>
      <c r="C22" s="318"/>
      <c r="D22" s="190" t="s">
        <v>5</v>
      </c>
      <c r="E22" s="190" t="s">
        <v>6</v>
      </c>
      <c r="F22" s="190" t="s">
        <v>134</v>
      </c>
      <c r="G22" s="190" t="s">
        <v>8</v>
      </c>
      <c r="H22" s="318"/>
      <c r="L22" s="172"/>
      <c r="M22" s="172"/>
      <c r="N22" s="172"/>
      <c r="O22" s="172"/>
      <c r="P22" s="172"/>
      <c r="Q22" s="172"/>
      <c r="R22" s="172"/>
      <c r="S22" s="172"/>
      <c r="T22" s="172"/>
      <c r="U22" s="172"/>
      <c r="V22" s="172"/>
      <c r="W22" s="172"/>
      <c r="X22" s="172"/>
      <c r="Y22" s="172"/>
      <c r="Z22" s="172"/>
      <c r="AA22" s="172"/>
      <c r="AB22" s="172"/>
      <c r="AC22" s="172"/>
      <c r="AD22" s="172"/>
      <c r="AE22" s="172"/>
      <c r="AF22" s="172"/>
      <c r="AG22" s="172"/>
      <c r="AH22" s="172"/>
      <c r="AI22" s="172"/>
      <c r="AJ22" s="172"/>
      <c r="AK22" s="172"/>
      <c r="AL22" s="172"/>
      <c r="AM22" s="172"/>
      <c r="AN22" s="172"/>
      <c r="AO22" s="172"/>
      <c r="AP22" s="172"/>
      <c r="AQ22" s="172"/>
      <c r="AR22" s="172"/>
      <c r="AS22" s="172"/>
      <c r="AT22" s="172"/>
      <c r="AU22" s="172"/>
      <c r="AV22" s="172"/>
      <c r="AW22" s="172"/>
      <c r="AX22" s="172"/>
      <c r="AY22" s="172"/>
      <c r="AZ22" s="172"/>
    </row>
    <row r="23" spans="1:52" ht="11.25" thickTop="1" x14ac:dyDescent="0.25">
      <c r="A23" s="189">
        <v>1</v>
      </c>
      <c r="B23" s="189">
        <v>2</v>
      </c>
      <c r="C23" s="189">
        <v>3</v>
      </c>
      <c r="D23" s="189">
        <v>4</v>
      </c>
      <c r="E23" s="189">
        <v>5</v>
      </c>
      <c r="F23" s="189">
        <v>6</v>
      </c>
      <c r="G23" s="189">
        <v>7</v>
      </c>
      <c r="H23" s="189">
        <v>8</v>
      </c>
      <c r="L23" s="172"/>
      <c r="M23" s="172"/>
      <c r="N23" s="172"/>
      <c r="O23" s="172"/>
      <c r="P23" s="172"/>
      <c r="Q23" s="172"/>
      <c r="R23" s="172"/>
      <c r="S23" s="172"/>
      <c r="T23" s="172"/>
      <c r="U23" s="172"/>
      <c r="V23" s="172"/>
      <c r="W23" s="172"/>
      <c r="X23" s="172"/>
      <c r="Y23" s="172"/>
      <c r="Z23" s="172"/>
      <c r="AA23" s="172"/>
      <c r="AB23" s="172"/>
      <c r="AC23" s="172"/>
      <c r="AD23" s="172"/>
      <c r="AE23" s="172"/>
      <c r="AF23" s="172"/>
      <c r="AG23" s="172"/>
      <c r="AH23" s="172"/>
      <c r="AI23" s="172"/>
      <c r="AJ23" s="172"/>
      <c r="AK23" s="172"/>
      <c r="AL23" s="172"/>
      <c r="AM23" s="172"/>
      <c r="AN23" s="172"/>
      <c r="AO23" s="172"/>
      <c r="AP23" s="172"/>
      <c r="AQ23" s="172"/>
      <c r="AR23" s="172"/>
      <c r="AS23" s="172"/>
      <c r="AT23" s="172"/>
      <c r="AU23" s="172"/>
      <c r="AV23" s="172"/>
      <c r="AW23" s="172"/>
      <c r="AX23" s="172"/>
      <c r="AY23" s="172"/>
      <c r="AZ23" s="172"/>
    </row>
    <row r="24" spans="1:52" x14ac:dyDescent="0.25">
      <c r="A24" s="186"/>
      <c r="B24" s="186"/>
      <c r="C24" s="186"/>
      <c r="D24" s="186"/>
      <c r="E24" s="186"/>
      <c r="F24" s="186"/>
      <c r="G24" s="186"/>
      <c r="H24" s="186"/>
      <c r="L24" s="172"/>
      <c r="M24" s="172"/>
      <c r="N24" s="172"/>
      <c r="O24" s="172"/>
      <c r="P24" s="172"/>
      <c r="Q24" s="172"/>
      <c r="R24" s="172"/>
      <c r="S24" s="172"/>
      <c r="T24" s="172"/>
      <c r="U24" s="172"/>
      <c r="V24" s="172"/>
      <c r="W24" s="172"/>
      <c r="X24" s="172"/>
      <c r="Y24" s="172"/>
      <c r="Z24" s="172"/>
      <c r="AA24" s="172"/>
      <c r="AB24" s="172"/>
      <c r="AC24" s="172"/>
      <c r="AD24" s="172"/>
      <c r="AE24" s="172"/>
      <c r="AF24" s="172"/>
      <c r="AG24" s="172"/>
      <c r="AH24" s="172"/>
      <c r="AI24" s="172"/>
      <c r="AJ24" s="172"/>
      <c r="AK24" s="172"/>
      <c r="AL24" s="172"/>
      <c r="AM24" s="172"/>
      <c r="AN24" s="172"/>
      <c r="AO24" s="172"/>
      <c r="AP24" s="172"/>
      <c r="AQ24" s="172"/>
      <c r="AR24" s="172"/>
      <c r="AS24" s="172"/>
      <c r="AT24" s="172"/>
      <c r="AU24" s="172"/>
      <c r="AV24" s="172"/>
      <c r="AW24" s="172"/>
      <c r="AX24" s="172"/>
      <c r="AY24" s="172"/>
      <c r="AZ24" s="172"/>
    </row>
    <row r="25" spans="1:52" ht="10.5" hidden="1" customHeight="1" x14ac:dyDescent="0.25">
      <c r="A25" s="186"/>
      <c r="B25" s="180" t="s">
        <v>133</v>
      </c>
      <c r="C25" s="180" t="s">
        <v>132</v>
      </c>
      <c r="D25" s="188"/>
      <c r="E25" s="188"/>
      <c r="F25" s="188"/>
      <c r="G25" s="188"/>
      <c r="H25" s="188"/>
      <c r="L25" s="172"/>
      <c r="M25" s="172"/>
      <c r="N25" s="172"/>
      <c r="O25" s="172"/>
      <c r="P25" s="172"/>
      <c r="Q25" s="172"/>
      <c r="R25" s="172"/>
      <c r="S25" s="172"/>
      <c r="T25" s="172"/>
      <c r="U25" s="172"/>
      <c r="V25" s="172"/>
      <c r="W25" s="172"/>
      <c r="X25" s="172"/>
      <c r="Y25" s="172"/>
      <c r="Z25" s="172"/>
      <c r="AA25" s="172"/>
      <c r="AB25" s="172"/>
      <c r="AC25" s="172"/>
      <c r="AD25" s="172"/>
      <c r="AE25" s="172"/>
      <c r="AF25" s="172"/>
      <c r="AG25" s="172"/>
      <c r="AH25" s="172"/>
      <c r="AI25" s="172"/>
      <c r="AJ25" s="172"/>
      <c r="AK25" s="172"/>
      <c r="AL25" s="172"/>
      <c r="AM25" s="172"/>
      <c r="AN25" s="172"/>
      <c r="AO25" s="172"/>
      <c r="AP25" s="172"/>
      <c r="AQ25" s="172"/>
      <c r="AR25" s="172"/>
      <c r="AS25" s="172"/>
      <c r="AT25" s="172"/>
      <c r="AU25" s="172"/>
      <c r="AV25" s="172"/>
      <c r="AW25" s="172"/>
      <c r="AX25" s="172"/>
      <c r="AY25" s="172"/>
      <c r="AZ25" s="172"/>
    </row>
    <row r="26" spans="1:52" ht="25.5" hidden="1" customHeight="1" x14ac:dyDescent="0.25">
      <c r="A26" s="186"/>
      <c r="B26" s="180" t="s">
        <v>131</v>
      </c>
      <c r="C26" s="180" t="s">
        <v>130</v>
      </c>
      <c r="D26" s="176"/>
      <c r="E26" s="176"/>
      <c r="F26" s="176"/>
      <c r="G26" s="187">
        <v>0</v>
      </c>
      <c r="H26" s="176">
        <v>0</v>
      </c>
      <c r="I26" s="292">
        <v>3.91</v>
      </c>
      <c r="L26" s="172"/>
      <c r="M26" s="172"/>
      <c r="N26" s="172"/>
      <c r="O26" s="172"/>
      <c r="P26" s="172"/>
      <c r="Q26" s="172"/>
      <c r="R26" s="172"/>
      <c r="S26" s="172"/>
      <c r="T26" s="172"/>
      <c r="U26" s="172"/>
      <c r="V26" s="172"/>
      <c r="W26" s="172"/>
      <c r="X26" s="172"/>
      <c r="Y26" s="172"/>
      <c r="Z26" s="172"/>
      <c r="AA26" s="172"/>
      <c r="AB26" s="172"/>
      <c r="AC26" s="172"/>
      <c r="AD26" s="172"/>
      <c r="AE26" s="172"/>
      <c r="AF26" s="172"/>
      <c r="AG26" s="172"/>
      <c r="AH26" s="172"/>
      <c r="AI26" s="172"/>
      <c r="AJ26" s="172"/>
      <c r="AK26" s="172"/>
      <c r="AL26" s="172"/>
      <c r="AM26" s="172"/>
      <c r="AN26" s="172"/>
      <c r="AO26" s="172"/>
      <c r="AP26" s="172"/>
      <c r="AQ26" s="172"/>
      <c r="AR26" s="172"/>
      <c r="AS26" s="172"/>
      <c r="AT26" s="172"/>
      <c r="AU26" s="172"/>
      <c r="AV26" s="172"/>
      <c r="AW26" s="172"/>
      <c r="AX26" s="172"/>
      <c r="AY26" s="172"/>
      <c r="AZ26" s="172"/>
    </row>
    <row r="27" spans="1:52" ht="10.5" hidden="1" customHeight="1" x14ac:dyDescent="0.25">
      <c r="A27" s="186"/>
      <c r="B27" s="180" t="s">
        <v>129</v>
      </c>
      <c r="C27" s="180" t="s">
        <v>128</v>
      </c>
      <c r="D27" s="176"/>
      <c r="E27" s="176"/>
      <c r="F27" s="176"/>
      <c r="G27" s="187">
        <v>0</v>
      </c>
      <c r="H27" s="176">
        <v>0</v>
      </c>
      <c r="I27" s="292">
        <v>3.83</v>
      </c>
      <c r="L27" s="172"/>
      <c r="M27" s="172"/>
      <c r="N27" s="172"/>
      <c r="O27" s="172"/>
      <c r="P27" s="172"/>
      <c r="Q27" s="172"/>
      <c r="R27" s="172"/>
      <c r="S27" s="172"/>
      <c r="T27" s="172"/>
      <c r="U27" s="172"/>
      <c r="V27" s="172"/>
      <c r="W27" s="172"/>
      <c r="X27" s="172"/>
      <c r="Y27" s="172"/>
      <c r="Z27" s="172"/>
      <c r="AA27" s="172"/>
      <c r="AB27" s="172"/>
      <c r="AC27" s="172"/>
      <c r="AD27" s="172"/>
      <c r="AE27" s="172"/>
      <c r="AF27" s="172"/>
      <c r="AG27" s="172"/>
      <c r="AH27" s="172"/>
      <c r="AI27" s="172"/>
      <c r="AJ27" s="172"/>
      <c r="AK27" s="172"/>
      <c r="AL27" s="172"/>
      <c r="AM27" s="172"/>
      <c r="AN27" s="172"/>
      <c r="AO27" s="172"/>
      <c r="AP27" s="172"/>
      <c r="AQ27" s="172"/>
      <c r="AR27" s="172"/>
      <c r="AS27" s="172"/>
      <c r="AT27" s="172"/>
      <c r="AU27" s="172"/>
      <c r="AV27" s="172"/>
      <c r="AW27" s="172"/>
      <c r="AX27" s="172"/>
      <c r="AY27" s="172"/>
      <c r="AZ27" s="172"/>
    </row>
    <row r="28" spans="1:52" ht="10.5" hidden="1" customHeight="1" x14ac:dyDescent="0.25">
      <c r="A28" s="186"/>
      <c r="B28" s="180"/>
      <c r="C28" s="180" t="s">
        <v>127</v>
      </c>
      <c r="D28" s="176"/>
      <c r="E28" s="176"/>
      <c r="F28" s="176"/>
      <c r="G28" s="176">
        <v>0</v>
      </c>
      <c r="H28" s="176">
        <v>0</v>
      </c>
      <c r="L28" s="172"/>
      <c r="M28" s="172"/>
      <c r="N28" s="172"/>
      <c r="O28" s="172"/>
      <c r="P28" s="172"/>
      <c r="Q28" s="172"/>
      <c r="R28" s="172"/>
      <c r="S28" s="172"/>
      <c r="T28" s="172"/>
      <c r="U28" s="172"/>
      <c r="V28" s="172"/>
      <c r="W28" s="172"/>
      <c r="X28" s="172"/>
      <c r="Y28" s="172"/>
      <c r="Z28" s="172"/>
      <c r="AA28" s="172"/>
      <c r="AB28" s="172"/>
      <c r="AC28" s="172"/>
      <c r="AD28" s="172"/>
      <c r="AE28" s="172"/>
      <c r="AF28" s="172"/>
      <c r="AG28" s="172"/>
      <c r="AH28" s="172"/>
      <c r="AI28" s="172"/>
      <c r="AJ28" s="172"/>
      <c r="AK28" s="172"/>
      <c r="AL28" s="172"/>
      <c r="AM28" s="172"/>
      <c r="AN28" s="172"/>
      <c r="AO28" s="172"/>
      <c r="AP28" s="172"/>
      <c r="AQ28" s="172"/>
      <c r="AR28" s="172"/>
      <c r="AS28" s="172"/>
      <c r="AT28" s="172"/>
      <c r="AU28" s="172"/>
      <c r="AV28" s="172"/>
      <c r="AW28" s="172"/>
      <c r="AX28" s="172"/>
      <c r="AY28" s="172"/>
      <c r="AZ28" s="172"/>
    </row>
    <row r="29" spans="1:52" ht="10.5" hidden="1" customHeight="1" x14ac:dyDescent="0.25">
      <c r="D29" s="176"/>
      <c r="E29" s="176"/>
      <c r="F29" s="176"/>
      <c r="G29" s="176"/>
      <c r="H29" s="176"/>
      <c r="L29" s="172"/>
      <c r="M29" s="172"/>
      <c r="N29" s="172"/>
      <c r="O29" s="172"/>
      <c r="P29" s="172"/>
      <c r="Q29" s="172"/>
      <c r="R29" s="172"/>
      <c r="S29" s="172"/>
      <c r="T29" s="172"/>
      <c r="U29" s="172"/>
      <c r="V29" s="172"/>
      <c r="W29" s="172"/>
      <c r="X29" s="172"/>
      <c r="Y29" s="172"/>
      <c r="Z29" s="172"/>
      <c r="AA29" s="172"/>
      <c r="AB29" s="172"/>
      <c r="AC29" s="172"/>
      <c r="AD29" s="172"/>
      <c r="AE29" s="172"/>
      <c r="AF29" s="172"/>
      <c r="AG29" s="172"/>
      <c r="AH29" s="172"/>
      <c r="AI29" s="172"/>
      <c r="AJ29" s="172"/>
      <c r="AK29" s="172"/>
      <c r="AL29" s="172"/>
      <c r="AM29" s="172"/>
      <c r="AN29" s="172"/>
      <c r="AO29" s="172"/>
      <c r="AP29" s="172"/>
      <c r="AQ29" s="172"/>
      <c r="AR29" s="172"/>
      <c r="AS29" s="172"/>
      <c r="AT29" s="172"/>
      <c r="AU29" s="172"/>
      <c r="AV29" s="172"/>
      <c r="AW29" s="172"/>
      <c r="AX29" s="172"/>
      <c r="AY29" s="172"/>
      <c r="AZ29" s="172"/>
    </row>
    <row r="30" spans="1:52" x14ac:dyDescent="0.25">
      <c r="B30" s="175" t="s">
        <v>126</v>
      </c>
      <c r="C30" s="175" t="s">
        <v>125</v>
      </c>
      <c r="D30" s="176"/>
      <c r="E30" s="176"/>
      <c r="F30" s="176"/>
      <c r="G30" s="176"/>
      <c r="H30" s="176"/>
      <c r="L30" s="172"/>
      <c r="M30" s="172"/>
      <c r="N30" s="172"/>
      <c r="O30" s="172"/>
      <c r="P30" s="172"/>
      <c r="Q30" s="172"/>
      <c r="R30" s="172"/>
      <c r="S30" s="172"/>
      <c r="T30" s="172"/>
      <c r="U30" s="172"/>
      <c r="V30" s="172"/>
      <c r="W30" s="172"/>
      <c r="X30" s="172"/>
      <c r="Y30" s="172"/>
      <c r="Z30" s="172"/>
      <c r="AA30" s="172"/>
      <c r="AB30" s="172"/>
      <c r="AC30" s="172"/>
      <c r="AD30" s="172"/>
      <c r="AE30" s="172"/>
      <c r="AF30" s="172"/>
      <c r="AG30" s="172"/>
      <c r="AH30" s="172"/>
      <c r="AI30" s="172"/>
      <c r="AJ30" s="172"/>
      <c r="AK30" s="172"/>
      <c r="AL30" s="172"/>
      <c r="AM30" s="172"/>
      <c r="AN30" s="172"/>
      <c r="AO30" s="172"/>
      <c r="AP30" s="172"/>
      <c r="AQ30" s="172"/>
      <c r="AR30" s="172"/>
      <c r="AS30" s="172"/>
      <c r="AT30" s="172"/>
      <c r="AU30" s="172"/>
      <c r="AV30" s="172"/>
      <c r="AW30" s="172"/>
      <c r="AX30" s="172"/>
      <c r="AY30" s="172"/>
      <c r="AZ30" s="172"/>
    </row>
    <row r="31" spans="1:52" x14ac:dyDescent="0.25">
      <c r="A31" s="185">
        <v>1</v>
      </c>
      <c r="B31" s="184">
        <v>1</v>
      </c>
      <c r="C31" s="297" t="s">
        <v>173</v>
      </c>
      <c r="D31" s="183">
        <v>24.547999999999998</v>
      </c>
      <c r="E31" s="183">
        <v>78.460999999999999</v>
      </c>
      <c r="F31" s="183">
        <v>0</v>
      </c>
      <c r="G31" s="183">
        <v>0</v>
      </c>
      <c r="H31" s="176">
        <v>103.009</v>
      </c>
      <c r="I31" s="292">
        <v>2.5</v>
      </c>
      <c r="J31" s="292">
        <v>3.19</v>
      </c>
      <c r="K31" s="177">
        <v>0.61399999999999999</v>
      </c>
      <c r="L31" s="172"/>
      <c r="M31" s="172"/>
      <c r="N31" s="172"/>
      <c r="O31" s="172"/>
      <c r="P31" s="172"/>
      <c r="Q31" s="172"/>
      <c r="R31" s="172"/>
      <c r="S31" s="172"/>
      <c r="T31" s="172"/>
      <c r="U31" s="172"/>
      <c r="V31" s="172"/>
      <c r="W31" s="172"/>
      <c r="X31" s="172"/>
      <c r="Y31" s="172"/>
      <c r="Z31" s="172"/>
      <c r="AA31" s="172"/>
      <c r="AB31" s="172"/>
      <c r="AC31" s="172"/>
      <c r="AD31" s="172"/>
      <c r="AE31" s="172"/>
      <c r="AF31" s="172"/>
      <c r="AG31" s="172"/>
      <c r="AH31" s="172"/>
      <c r="AI31" s="172"/>
      <c r="AJ31" s="172"/>
      <c r="AK31" s="172"/>
      <c r="AL31" s="172"/>
      <c r="AM31" s="172"/>
      <c r="AN31" s="172"/>
      <c r="AO31" s="172"/>
      <c r="AP31" s="172"/>
      <c r="AQ31" s="172"/>
      <c r="AR31" s="172"/>
      <c r="AS31" s="172"/>
      <c r="AT31" s="172"/>
      <c r="AU31" s="172"/>
      <c r="AV31" s="172"/>
      <c r="AW31" s="172"/>
      <c r="AX31" s="172"/>
      <c r="AY31" s="172"/>
      <c r="AZ31" s="172"/>
    </row>
    <row r="32" spans="1:52" x14ac:dyDescent="0.25">
      <c r="A32" s="185">
        <v>0</v>
      </c>
      <c r="B32" s="184">
        <v>0</v>
      </c>
      <c r="C32" s="297">
        <v>0</v>
      </c>
      <c r="D32" s="183">
        <v>0</v>
      </c>
      <c r="E32" s="183">
        <v>0</v>
      </c>
      <c r="F32" s="183">
        <v>0</v>
      </c>
      <c r="G32" s="183">
        <v>0</v>
      </c>
      <c r="H32" s="176">
        <v>0</v>
      </c>
      <c r="I32" s="292">
        <v>2</v>
      </c>
      <c r="J32" s="292">
        <v>3.19</v>
      </c>
      <c r="K32" s="177">
        <v>0</v>
      </c>
      <c r="L32" s="172"/>
      <c r="M32" s="172"/>
      <c r="N32" s="172"/>
      <c r="O32" s="172"/>
      <c r="P32" s="172"/>
      <c r="Q32" s="172"/>
      <c r="R32" s="172"/>
      <c r="S32" s="172"/>
      <c r="T32" s="172"/>
      <c r="U32" s="172"/>
      <c r="V32" s="172"/>
      <c r="W32" s="172"/>
      <c r="X32" s="172"/>
      <c r="Y32" s="172"/>
      <c r="Z32" s="172"/>
      <c r="AA32" s="172"/>
      <c r="AB32" s="172"/>
      <c r="AC32" s="172"/>
      <c r="AD32" s="172"/>
      <c r="AE32" s="172"/>
      <c r="AF32" s="172"/>
      <c r="AG32" s="172"/>
      <c r="AH32" s="172"/>
      <c r="AI32" s="172"/>
      <c r="AJ32" s="172"/>
      <c r="AK32" s="172"/>
      <c r="AL32" s="172"/>
      <c r="AM32" s="172"/>
      <c r="AN32" s="172"/>
      <c r="AO32" s="172"/>
      <c r="AP32" s="172"/>
      <c r="AQ32" s="172"/>
      <c r="AR32" s="172"/>
      <c r="AS32" s="172"/>
      <c r="AT32" s="172"/>
      <c r="AU32" s="172"/>
      <c r="AV32" s="172"/>
      <c r="AW32" s="172"/>
      <c r="AX32" s="172"/>
      <c r="AY32" s="172"/>
      <c r="AZ32" s="172"/>
    </row>
    <row r="33" spans="1:52" x14ac:dyDescent="0.25">
      <c r="A33" s="185">
        <v>0</v>
      </c>
      <c r="B33" s="184">
        <v>0</v>
      </c>
      <c r="C33" s="297">
        <v>0</v>
      </c>
      <c r="D33" s="183">
        <v>0</v>
      </c>
      <c r="E33" s="183">
        <v>0</v>
      </c>
      <c r="F33" s="183">
        <v>0</v>
      </c>
      <c r="G33" s="183">
        <v>0</v>
      </c>
      <c r="H33" s="176">
        <v>0</v>
      </c>
      <c r="I33" s="292">
        <v>2</v>
      </c>
      <c r="J33" s="292">
        <v>3.19</v>
      </c>
      <c r="K33" s="177">
        <v>0</v>
      </c>
      <c r="L33" s="172"/>
      <c r="M33" s="172"/>
      <c r="N33" s="172"/>
      <c r="O33" s="172"/>
      <c r="P33" s="172"/>
      <c r="Q33" s="172"/>
      <c r="R33" s="172"/>
      <c r="S33" s="172"/>
      <c r="T33" s="172"/>
      <c r="U33" s="172"/>
      <c r="V33" s="172"/>
      <c r="W33" s="172"/>
      <c r="X33" s="172"/>
      <c r="Y33" s="172"/>
      <c r="Z33" s="172"/>
      <c r="AA33" s="172"/>
      <c r="AB33" s="172"/>
      <c r="AC33" s="172"/>
      <c r="AD33" s="172"/>
      <c r="AE33" s="172"/>
      <c r="AF33" s="172"/>
      <c r="AG33" s="172"/>
      <c r="AH33" s="172"/>
      <c r="AI33" s="172"/>
      <c r="AJ33" s="172"/>
      <c r="AK33" s="172"/>
      <c r="AL33" s="172"/>
      <c r="AM33" s="172"/>
      <c r="AN33" s="172"/>
      <c r="AO33" s="172"/>
      <c r="AP33" s="172"/>
      <c r="AQ33" s="172"/>
      <c r="AR33" s="172"/>
      <c r="AS33" s="172"/>
      <c r="AT33" s="172"/>
      <c r="AU33" s="172"/>
      <c r="AV33" s="172"/>
      <c r="AW33" s="172"/>
      <c r="AX33" s="172"/>
      <c r="AY33" s="172"/>
      <c r="AZ33" s="172"/>
    </row>
    <row r="34" spans="1:52" x14ac:dyDescent="0.25">
      <c r="A34" s="185">
        <v>0</v>
      </c>
      <c r="B34" s="184">
        <v>0</v>
      </c>
      <c r="C34" s="297">
        <v>0</v>
      </c>
      <c r="D34" s="183">
        <v>0</v>
      </c>
      <c r="E34" s="183">
        <v>0</v>
      </c>
      <c r="F34" s="183">
        <v>0</v>
      </c>
      <c r="G34" s="183">
        <v>0</v>
      </c>
      <c r="H34" s="176">
        <v>0</v>
      </c>
      <c r="I34" s="292">
        <v>2</v>
      </c>
      <c r="J34" s="292">
        <v>3.19</v>
      </c>
      <c r="K34" s="177">
        <v>0</v>
      </c>
      <c r="L34" s="172"/>
      <c r="M34" s="172"/>
      <c r="N34" s="172"/>
      <c r="O34" s="172"/>
      <c r="P34" s="172"/>
      <c r="Q34" s="172"/>
      <c r="R34" s="172"/>
      <c r="S34" s="172"/>
      <c r="T34" s="172"/>
      <c r="U34" s="172"/>
      <c r="V34" s="172"/>
      <c r="W34" s="172"/>
      <c r="X34" s="172"/>
      <c r="Y34" s="172"/>
      <c r="Z34" s="172"/>
      <c r="AA34" s="172"/>
      <c r="AB34" s="172"/>
      <c r="AC34" s="172"/>
      <c r="AD34" s="172"/>
      <c r="AE34" s="172"/>
      <c r="AF34" s="172"/>
      <c r="AG34" s="172"/>
      <c r="AH34" s="172"/>
      <c r="AI34" s="172"/>
      <c r="AJ34" s="172"/>
      <c r="AK34" s="172"/>
      <c r="AL34" s="172"/>
      <c r="AM34" s="172"/>
      <c r="AN34" s="172"/>
      <c r="AO34" s="172"/>
      <c r="AP34" s="172"/>
      <c r="AQ34" s="172"/>
      <c r="AR34" s="172"/>
      <c r="AS34" s="172"/>
      <c r="AT34" s="172"/>
      <c r="AU34" s="172"/>
      <c r="AV34" s="172"/>
      <c r="AW34" s="172"/>
      <c r="AX34" s="172"/>
      <c r="AY34" s="172"/>
      <c r="AZ34" s="172"/>
    </row>
    <row r="35" spans="1:52" x14ac:dyDescent="0.25">
      <c r="B35" s="175"/>
      <c r="C35" s="175" t="s">
        <v>124</v>
      </c>
      <c r="D35" s="176">
        <v>24.547999999999998</v>
      </c>
      <c r="E35" s="176">
        <v>78.460999999999999</v>
      </c>
      <c r="F35" s="176">
        <v>0</v>
      </c>
      <c r="G35" s="176">
        <v>0</v>
      </c>
      <c r="H35" s="176">
        <v>103.009</v>
      </c>
      <c r="L35" s="172"/>
      <c r="M35" s="172"/>
      <c r="N35" s="172"/>
      <c r="O35" s="172"/>
      <c r="P35" s="172"/>
      <c r="Q35" s="172"/>
      <c r="R35" s="172"/>
      <c r="S35" s="172"/>
      <c r="T35" s="172"/>
      <c r="U35" s="172"/>
      <c r="V35" s="172"/>
      <c r="W35" s="172"/>
      <c r="X35" s="172"/>
      <c r="Y35" s="172"/>
      <c r="Z35" s="172"/>
      <c r="AA35" s="172"/>
      <c r="AB35" s="172"/>
      <c r="AC35" s="172"/>
      <c r="AD35" s="172"/>
      <c r="AE35" s="172"/>
      <c r="AF35" s="172"/>
      <c r="AG35" s="172"/>
      <c r="AH35" s="172"/>
      <c r="AI35" s="172"/>
      <c r="AJ35" s="172"/>
      <c r="AK35" s="172"/>
      <c r="AL35" s="172"/>
      <c r="AM35" s="172"/>
      <c r="AN35" s="172"/>
      <c r="AO35" s="172"/>
      <c r="AP35" s="172"/>
      <c r="AQ35" s="172"/>
      <c r="AR35" s="172"/>
      <c r="AS35" s="172"/>
      <c r="AT35" s="172"/>
      <c r="AU35" s="172"/>
      <c r="AV35" s="172"/>
      <c r="AW35" s="172"/>
      <c r="AX35" s="172"/>
      <c r="AY35" s="172"/>
      <c r="AZ35" s="172"/>
    </row>
    <row r="36" spans="1:52" x14ac:dyDescent="0.25">
      <c r="B36" s="175"/>
      <c r="C36" s="175" t="s">
        <v>123</v>
      </c>
      <c r="D36" s="176">
        <v>24.547999999999998</v>
      </c>
      <c r="E36" s="176">
        <v>78.460999999999999</v>
      </c>
      <c r="F36" s="176">
        <v>0</v>
      </c>
      <c r="G36" s="176">
        <v>0</v>
      </c>
      <c r="H36" s="176">
        <v>103.009</v>
      </c>
      <c r="L36" s="172"/>
      <c r="M36" s="172"/>
      <c r="N36" s="172"/>
      <c r="O36" s="172"/>
      <c r="P36" s="172"/>
      <c r="Q36" s="172"/>
      <c r="R36" s="172"/>
      <c r="S36" s="172"/>
      <c r="T36" s="172"/>
      <c r="U36" s="172"/>
      <c r="V36" s="172"/>
      <c r="W36" s="172"/>
      <c r="X36" s="172"/>
      <c r="Y36" s="172"/>
      <c r="Z36" s="172"/>
      <c r="AA36" s="172"/>
      <c r="AB36" s="172"/>
      <c r="AC36" s="172"/>
      <c r="AD36" s="172"/>
      <c r="AE36" s="172"/>
      <c r="AF36" s="172"/>
      <c r="AG36" s="172"/>
      <c r="AH36" s="172"/>
      <c r="AI36" s="172"/>
      <c r="AJ36" s="172"/>
      <c r="AK36" s="172"/>
      <c r="AL36" s="172"/>
      <c r="AM36" s="172"/>
      <c r="AN36" s="172"/>
      <c r="AO36" s="172"/>
      <c r="AP36" s="172"/>
      <c r="AQ36" s="172"/>
      <c r="AR36" s="172"/>
      <c r="AS36" s="172"/>
      <c r="AT36" s="172"/>
      <c r="AU36" s="172"/>
      <c r="AV36" s="172"/>
      <c r="AW36" s="172"/>
      <c r="AX36" s="172"/>
      <c r="AY36" s="172"/>
      <c r="AZ36" s="172"/>
    </row>
    <row r="37" spans="1:52" x14ac:dyDescent="0.15">
      <c r="D37" s="177"/>
      <c r="E37" s="177"/>
      <c r="F37" s="177"/>
      <c r="G37" s="177"/>
      <c r="H37" s="177"/>
      <c r="K37" s="182"/>
      <c r="L37" s="172"/>
      <c r="M37" s="172"/>
      <c r="N37" s="172"/>
      <c r="O37" s="172"/>
      <c r="P37" s="172"/>
      <c r="Q37" s="172"/>
      <c r="R37" s="172"/>
      <c r="S37" s="172"/>
      <c r="T37" s="172"/>
      <c r="U37" s="172"/>
      <c r="V37" s="172"/>
      <c r="W37" s="172"/>
      <c r="X37" s="172"/>
      <c r="Y37" s="172"/>
      <c r="Z37" s="172"/>
      <c r="AA37" s="172"/>
      <c r="AB37" s="172"/>
      <c r="AC37" s="172"/>
      <c r="AD37" s="172"/>
      <c r="AE37" s="172"/>
      <c r="AF37" s="172"/>
      <c r="AG37" s="172"/>
      <c r="AH37" s="172"/>
      <c r="AI37" s="172"/>
      <c r="AJ37" s="172"/>
      <c r="AK37" s="172"/>
      <c r="AL37" s="172"/>
      <c r="AM37" s="172"/>
      <c r="AN37" s="172"/>
      <c r="AO37" s="172"/>
      <c r="AP37" s="172"/>
      <c r="AQ37" s="172"/>
      <c r="AR37" s="172"/>
      <c r="AS37" s="172"/>
      <c r="AT37" s="172"/>
      <c r="AU37" s="172"/>
      <c r="AV37" s="172"/>
      <c r="AW37" s="172"/>
      <c r="AX37" s="172"/>
      <c r="AY37" s="172"/>
      <c r="AZ37" s="172"/>
    </row>
    <row r="38" spans="1:52" x14ac:dyDescent="0.15">
      <c r="B38" s="175" t="s">
        <v>122</v>
      </c>
      <c r="C38" s="175" t="s">
        <v>121</v>
      </c>
      <c r="D38" s="177"/>
      <c r="E38" s="177"/>
      <c r="F38" s="177"/>
      <c r="G38" s="177"/>
      <c r="H38" s="177"/>
      <c r="K38" s="182"/>
      <c r="L38" s="172"/>
      <c r="M38" s="172"/>
      <c r="N38" s="172"/>
      <c r="O38" s="172"/>
      <c r="P38" s="172"/>
      <c r="Q38" s="172"/>
      <c r="R38" s="172"/>
      <c r="S38" s="172"/>
      <c r="T38" s="172"/>
      <c r="U38" s="172"/>
      <c r="V38" s="172"/>
      <c r="W38" s="172"/>
      <c r="X38" s="172"/>
      <c r="Y38" s="172"/>
      <c r="Z38" s="172"/>
      <c r="AA38" s="172"/>
      <c r="AB38" s="172"/>
      <c r="AC38" s="172"/>
      <c r="AD38" s="172"/>
      <c r="AE38" s="172"/>
      <c r="AF38" s="172"/>
      <c r="AG38" s="172"/>
      <c r="AH38" s="172"/>
      <c r="AI38" s="172"/>
      <c r="AJ38" s="172"/>
      <c r="AK38" s="172"/>
      <c r="AL38" s="172"/>
      <c r="AM38" s="172"/>
      <c r="AN38" s="172"/>
      <c r="AO38" s="172"/>
      <c r="AP38" s="172"/>
      <c r="AQ38" s="172"/>
      <c r="AR38" s="172"/>
      <c r="AS38" s="172"/>
      <c r="AT38" s="172"/>
      <c r="AU38" s="172"/>
      <c r="AV38" s="172"/>
      <c r="AW38" s="172"/>
      <c r="AX38" s="172"/>
      <c r="AY38" s="172"/>
      <c r="AZ38" s="172"/>
    </row>
    <row r="39" spans="1:52" ht="21" x14ac:dyDescent="0.15">
      <c r="B39" s="175" t="s">
        <v>54</v>
      </c>
      <c r="C39" s="175" t="s">
        <v>120</v>
      </c>
      <c r="D39" s="176">
        <v>0.61399999999999999</v>
      </c>
      <c r="E39" s="176">
        <v>1.962</v>
      </c>
      <c r="F39" s="176"/>
      <c r="G39" s="176"/>
      <c r="H39" s="176">
        <v>2.5760000000000001</v>
      </c>
      <c r="K39" s="181"/>
      <c r="L39" s="172"/>
      <c r="M39" s="172"/>
      <c r="N39" s="172"/>
      <c r="O39" s="172"/>
      <c r="P39" s="172"/>
      <c r="Q39" s="172"/>
      <c r="R39" s="172"/>
      <c r="S39" s="172"/>
      <c r="T39" s="172"/>
      <c r="U39" s="172"/>
      <c r="V39" s="172"/>
      <c r="W39" s="172"/>
      <c r="X39" s="172"/>
      <c r="Y39" s="172"/>
      <c r="Z39" s="172"/>
      <c r="AA39" s="172"/>
      <c r="AB39" s="172"/>
      <c r="AC39" s="172"/>
      <c r="AD39" s="172"/>
      <c r="AE39" s="172"/>
      <c r="AF39" s="172"/>
      <c r="AG39" s="172"/>
      <c r="AH39" s="172"/>
      <c r="AI39" s="172"/>
      <c r="AJ39" s="172"/>
      <c r="AK39" s="172"/>
      <c r="AL39" s="172"/>
      <c r="AM39" s="172"/>
      <c r="AN39" s="172"/>
      <c r="AO39" s="172"/>
      <c r="AP39" s="172"/>
      <c r="AQ39" s="172"/>
      <c r="AR39" s="172"/>
      <c r="AS39" s="172"/>
      <c r="AT39" s="172"/>
      <c r="AU39" s="172"/>
      <c r="AV39" s="172"/>
      <c r="AW39" s="172"/>
      <c r="AX39" s="172"/>
      <c r="AY39" s="172"/>
      <c r="AZ39" s="172"/>
    </row>
    <row r="40" spans="1:52" x14ac:dyDescent="0.25">
      <c r="B40" s="175"/>
      <c r="C40" s="175" t="s">
        <v>119</v>
      </c>
      <c r="D40" s="176">
        <v>0.61399999999999999</v>
      </c>
      <c r="E40" s="176">
        <v>1.962</v>
      </c>
      <c r="F40" s="176"/>
      <c r="G40" s="176"/>
      <c r="H40" s="176">
        <v>2.5760000000000001</v>
      </c>
      <c r="L40" s="172"/>
      <c r="M40" s="172"/>
      <c r="N40" s="172"/>
      <c r="O40" s="172"/>
      <c r="P40" s="172"/>
      <c r="Q40" s="172"/>
      <c r="R40" s="172"/>
      <c r="S40" s="172"/>
      <c r="T40" s="172"/>
      <c r="U40" s="172"/>
      <c r="V40" s="172"/>
      <c r="W40" s="172"/>
      <c r="X40" s="172"/>
      <c r="Y40" s="172"/>
      <c r="Z40" s="172"/>
      <c r="AA40" s="172"/>
      <c r="AB40" s="172"/>
      <c r="AC40" s="172"/>
      <c r="AD40" s="172"/>
      <c r="AE40" s="172"/>
      <c r="AF40" s="172"/>
      <c r="AG40" s="172"/>
      <c r="AH40" s="172"/>
      <c r="AI40" s="172"/>
      <c r="AJ40" s="172"/>
      <c r="AK40" s="172"/>
      <c r="AL40" s="172"/>
      <c r="AM40" s="172"/>
      <c r="AN40" s="172"/>
      <c r="AO40" s="172"/>
      <c r="AP40" s="172"/>
      <c r="AQ40" s="172"/>
      <c r="AR40" s="172"/>
      <c r="AS40" s="172"/>
      <c r="AT40" s="172"/>
      <c r="AU40" s="172"/>
      <c r="AV40" s="172"/>
      <c r="AW40" s="172"/>
      <c r="AX40" s="172"/>
      <c r="AY40" s="172"/>
      <c r="AZ40" s="172"/>
    </row>
    <row r="41" spans="1:52" x14ac:dyDescent="0.25">
      <c r="B41" s="175"/>
      <c r="C41" s="175" t="s">
        <v>118</v>
      </c>
      <c r="D41" s="176">
        <v>25.161999999999999</v>
      </c>
      <c r="E41" s="176">
        <v>80.423000000000002</v>
      </c>
      <c r="F41" s="176">
        <v>0</v>
      </c>
      <c r="G41" s="176">
        <v>0</v>
      </c>
      <c r="H41" s="176">
        <v>105.58499999999999</v>
      </c>
      <c r="L41" s="172"/>
      <c r="M41" s="172"/>
      <c r="N41" s="172"/>
      <c r="O41" s="172"/>
      <c r="P41" s="172"/>
      <c r="Q41" s="172"/>
      <c r="R41" s="172"/>
      <c r="S41" s="172"/>
      <c r="T41" s="172"/>
      <c r="U41" s="172"/>
      <c r="V41" s="172"/>
      <c r="W41" s="172"/>
      <c r="X41" s="172"/>
      <c r="Y41" s="172"/>
      <c r="Z41" s="172"/>
      <c r="AA41" s="172"/>
      <c r="AB41" s="172"/>
      <c r="AC41" s="172"/>
      <c r="AD41" s="172"/>
      <c r="AE41" s="172"/>
      <c r="AF41" s="172"/>
      <c r="AG41" s="172"/>
      <c r="AH41" s="172"/>
      <c r="AI41" s="172"/>
      <c r="AJ41" s="172"/>
      <c r="AK41" s="172"/>
      <c r="AL41" s="172"/>
      <c r="AM41" s="172"/>
      <c r="AN41" s="172"/>
      <c r="AO41" s="172"/>
      <c r="AP41" s="172"/>
      <c r="AQ41" s="172"/>
      <c r="AR41" s="172"/>
      <c r="AS41" s="172"/>
      <c r="AT41" s="172"/>
      <c r="AU41" s="172"/>
      <c r="AV41" s="172"/>
      <c r="AW41" s="172"/>
      <c r="AX41" s="172"/>
      <c r="AY41" s="172"/>
      <c r="AZ41" s="172"/>
    </row>
    <row r="42" spans="1:52" x14ac:dyDescent="0.25">
      <c r="B42" s="175"/>
      <c r="C42" s="175" t="s">
        <v>117</v>
      </c>
      <c r="D42" s="176">
        <v>25.161999999999999</v>
      </c>
      <c r="E42" s="176">
        <v>80.423000000000002</v>
      </c>
      <c r="F42" s="176"/>
      <c r="G42" s="176"/>
      <c r="H42" s="176">
        <v>105.58499999999999</v>
      </c>
      <c r="L42" s="172"/>
      <c r="M42" s="172"/>
      <c r="N42" s="172"/>
      <c r="O42" s="172"/>
      <c r="P42" s="172"/>
      <c r="Q42" s="172"/>
      <c r="R42" s="172"/>
      <c r="S42" s="172"/>
      <c r="T42" s="172"/>
      <c r="U42" s="172"/>
      <c r="V42" s="172"/>
      <c r="W42" s="172"/>
      <c r="X42" s="172"/>
      <c r="Y42" s="172"/>
      <c r="Z42" s="172"/>
      <c r="AA42" s="172"/>
      <c r="AB42" s="172"/>
      <c r="AC42" s="172"/>
      <c r="AD42" s="172"/>
      <c r="AE42" s="172"/>
      <c r="AF42" s="172"/>
      <c r="AG42" s="172"/>
      <c r="AH42" s="172"/>
      <c r="AI42" s="172"/>
      <c r="AJ42" s="172"/>
      <c r="AK42" s="172"/>
      <c r="AL42" s="172"/>
      <c r="AM42" s="172"/>
      <c r="AN42" s="172"/>
      <c r="AO42" s="172"/>
      <c r="AP42" s="172"/>
      <c r="AQ42" s="172"/>
      <c r="AR42" s="172"/>
      <c r="AS42" s="172"/>
      <c r="AT42" s="172"/>
      <c r="AU42" s="172"/>
      <c r="AV42" s="172"/>
      <c r="AW42" s="172"/>
      <c r="AX42" s="172"/>
      <c r="AY42" s="172"/>
      <c r="AZ42" s="172"/>
    </row>
    <row r="43" spans="1:52" x14ac:dyDescent="0.25">
      <c r="D43" s="176"/>
      <c r="E43" s="176"/>
      <c r="F43" s="177"/>
      <c r="G43" s="177"/>
      <c r="H43" s="176"/>
      <c r="L43" s="172"/>
      <c r="M43" s="172"/>
      <c r="N43" s="172"/>
      <c r="O43" s="172"/>
      <c r="P43" s="172"/>
      <c r="Q43" s="172"/>
      <c r="R43" s="172"/>
      <c r="S43" s="172"/>
      <c r="T43" s="172"/>
      <c r="U43" s="172"/>
      <c r="V43" s="172"/>
      <c r="W43" s="172"/>
      <c r="X43" s="172"/>
      <c r="Y43" s="172"/>
      <c r="Z43" s="172"/>
      <c r="AA43" s="172"/>
      <c r="AB43" s="172"/>
      <c r="AC43" s="172"/>
      <c r="AD43" s="172"/>
      <c r="AE43" s="172"/>
      <c r="AF43" s="172"/>
      <c r="AG43" s="172"/>
      <c r="AH43" s="172"/>
      <c r="AI43" s="172"/>
      <c r="AJ43" s="172"/>
      <c r="AK43" s="172"/>
      <c r="AL43" s="172"/>
      <c r="AM43" s="172"/>
      <c r="AN43" s="172"/>
      <c r="AO43" s="172"/>
      <c r="AP43" s="172"/>
      <c r="AQ43" s="172"/>
      <c r="AR43" s="172"/>
      <c r="AS43" s="172"/>
      <c r="AT43" s="172"/>
      <c r="AU43" s="172"/>
      <c r="AV43" s="172"/>
      <c r="AW43" s="172"/>
      <c r="AX43" s="172"/>
      <c r="AY43" s="172"/>
      <c r="AZ43" s="172"/>
    </row>
    <row r="44" spans="1:52" x14ac:dyDescent="0.25">
      <c r="B44" s="175" t="s">
        <v>116</v>
      </c>
      <c r="C44" s="175" t="s">
        <v>115</v>
      </c>
      <c r="D44" s="176"/>
      <c r="E44" s="176"/>
      <c r="F44" s="177"/>
      <c r="G44" s="177"/>
      <c r="H44" s="176"/>
      <c r="L44" s="172"/>
      <c r="M44" s="172"/>
      <c r="N44" s="172"/>
      <c r="O44" s="172"/>
      <c r="P44" s="172"/>
      <c r="Q44" s="172"/>
      <c r="R44" s="172"/>
      <c r="S44" s="172"/>
      <c r="T44" s="172"/>
      <c r="U44" s="172"/>
      <c r="V44" s="172"/>
      <c r="W44" s="172"/>
      <c r="X44" s="172"/>
      <c r="Y44" s="172"/>
      <c r="Z44" s="172"/>
      <c r="AA44" s="172"/>
      <c r="AB44" s="172"/>
      <c r="AC44" s="172"/>
      <c r="AD44" s="172"/>
      <c r="AE44" s="172"/>
      <c r="AF44" s="172"/>
      <c r="AG44" s="172"/>
      <c r="AH44" s="172"/>
      <c r="AI44" s="172"/>
      <c r="AJ44" s="172"/>
      <c r="AK44" s="172"/>
      <c r="AL44" s="172"/>
      <c r="AM44" s="172"/>
      <c r="AN44" s="172"/>
      <c r="AO44" s="172"/>
      <c r="AP44" s="172"/>
      <c r="AQ44" s="172"/>
      <c r="AR44" s="172"/>
      <c r="AS44" s="172"/>
      <c r="AT44" s="172"/>
      <c r="AU44" s="172"/>
      <c r="AV44" s="172"/>
      <c r="AW44" s="172"/>
      <c r="AX44" s="172"/>
      <c r="AY44" s="172"/>
      <c r="AZ44" s="172"/>
    </row>
    <row r="45" spans="1:52" ht="21" x14ac:dyDescent="0.25">
      <c r="B45" s="175" t="s">
        <v>167</v>
      </c>
      <c r="C45" s="175" t="s">
        <v>114</v>
      </c>
      <c r="D45" s="298">
        <v>0.80300000000000005</v>
      </c>
      <c r="E45" s="298">
        <v>2.5649999999999999</v>
      </c>
      <c r="F45" s="299"/>
      <c r="G45" s="299"/>
      <c r="H45" s="299">
        <v>3.3679999999999999</v>
      </c>
      <c r="L45" s="172"/>
      <c r="M45" s="172"/>
      <c r="N45" s="172"/>
      <c r="O45" s="172"/>
      <c r="P45" s="172"/>
      <c r="Q45" s="172"/>
      <c r="R45" s="172"/>
      <c r="S45" s="172"/>
      <c r="T45" s="172"/>
      <c r="U45" s="172"/>
      <c r="V45" s="172"/>
      <c r="W45" s="172"/>
      <c r="X45" s="172"/>
      <c r="Y45" s="172"/>
      <c r="Z45" s="172"/>
      <c r="AA45" s="172"/>
      <c r="AB45" s="172"/>
      <c r="AC45" s="172"/>
      <c r="AD45" s="172"/>
      <c r="AE45" s="172"/>
      <c r="AF45" s="172"/>
      <c r="AG45" s="172"/>
      <c r="AH45" s="172"/>
      <c r="AI45" s="172"/>
      <c r="AJ45" s="172"/>
      <c r="AK45" s="172"/>
      <c r="AL45" s="172"/>
      <c r="AM45" s="172"/>
      <c r="AN45" s="172"/>
      <c r="AO45" s="172"/>
      <c r="AP45" s="172"/>
      <c r="AQ45" s="172"/>
      <c r="AR45" s="172"/>
      <c r="AS45" s="172"/>
      <c r="AT45" s="172"/>
      <c r="AU45" s="172"/>
      <c r="AV45" s="172"/>
      <c r="AW45" s="172"/>
      <c r="AX45" s="172"/>
      <c r="AY45" s="172"/>
      <c r="AZ45" s="172"/>
    </row>
    <row r="46" spans="1:52" ht="42" x14ac:dyDescent="0.15">
      <c r="B46" s="175" t="s">
        <v>113</v>
      </c>
      <c r="C46" s="179" t="s">
        <v>112</v>
      </c>
      <c r="D46" s="299"/>
      <c r="E46" s="299"/>
      <c r="F46" s="299"/>
      <c r="G46" s="299">
        <v>2.778</v>
      </c>
      <c r="H46" s="299">
        <v>2.778</v>
      </c>
      <c r="I46" s="292">
        <v>2.5499999999999998</v>
      </c>
      <c r="J46" s="300"/>
      <c r="L46" s="172"/>
      <c r="M46" s="172"/>
      <c r="N46" s="172"/>
      <c r="O46" s="172"/>
      <c r="P46" s="172"/>
      <c r="Q46" s="172"/>
      <c r="R46" s="172"/>
      <c r="S46" s="172"/>
      <c r="T46" s="172"/>
      <c r="U46" s="172"/>
      <c r="V46" s="172"/>
      <c r="W46" s="172"/>
      <c r="X46" s="172"/>
      <c r="Y46" s="172"/>
      <c r="Z46" s="172"/>
      <c r="AA46" s="172"/>
      <c r="AB46" s="172"/>
      <c r="AC46" s="172"/>
      <c r="AD46" s="172"/>
      <c r="AE46" s="172"/>
      <c r="AF46" s="172"/>
      <c r="AG46" s="172"/>
      <c r="AH46" s="172"/>
      <c r="AI46" s="172"/>
      <c r="AJ46" s="172"/>
      <c r="AK46" s="172"/>
      <c r="AL46" s="172"/>
      <c r="AM46" s="172"/>
      <c r="AN46" s="172"/>
      <c r="AO46" s="172"/>
      <c r="AP46" s="172"/>
      <c r="AQ46" s="172"/>
      <c r="AR46" s="172"/>
      <c r="AS46" s="172"/>
      <c r="AT46" s="172"/>
      <c r="AU46" s="172"/>
      <c r="AV46" s="172"/>
      <c r="AW46" s="172"/>
      <c r="AX46" s="172"/>
      <c r="AY46" s="172"/>
      <c r="AZ46" s="172"/>
    </row>
    <row r="47" spans="1:52" ht="31.5" x14ac:dyDescent="0.15">
      <c r="B47" s="180" t="s">
        <v>111</v>
      </c>
      <c r="C47" s="175" t="s">
        <v>110</v>
      </c>
      <c r="D47" s="301"/>
      <c r="E47" s="301"/>
      <c r="F47" s="301"/>
      <c r="G47" s="302">
        <v>0</v>
      </c>
      <c r="H47" s="299">
        <v>0</v>
      </c>
      <c r="I47" s="303">
        <v>15.95</v>
      </c>
      <c r="J47" s="303" t="s">
        <v>168</v>
      </c>
      <c r="K47" s="177"/>
      <c r="L47" s="172"/>
      <c r="M47" s="172"/>
      <c r="N47" s="172"/>
      <c r="O47" s="172"/>
      <c r="P47" s="172"/>
      <c r="Q47" s="172"/>
      <c r="R47" s="172"/>
      <c r="S47" s="172"/>
      <c r="T47" s="172"/>
      <c r="U47" s="172"/>
      <c r="V47" s="172"/>
      <c r="W47" s="172"/>
      <c r="X47" s="172"/>
      <c r="Y47" s="172"/>
      <c r="Z47" s="172"/>
      <c r="AA47" s="172"/>
      <c r="AB47" s="172"/>
      <c r="AC47" s="172"/>
      <c r="AD47" s="172"/>
      <c r="AE47" s="172"/>
      <c r="AF47" s="172"/>
      <c r="AG47" s="172"/>
      <c r="AH47" s="172"/>
      <c r="AI47" s="172"/>
      <c r="AJ47" s="172"/>
      <c r="AK47" s="172"/>
      <c r="AL47" s="172"/>
      <c r="AM47" s="172"/>
      <c r="AN47" s="172"/>
      <c r="AO47" s="172"/>
      <c r="AP47" s="172"/>
      <c r="AQ47" s="172"/>
      <c r="AR47" s="172"/>
      <c r="AS47" s="172"/>
      <c r="AT47" s="172"/>
      <c r="AU47" s="172"/>
      <c r="AV47" s="172"/>
      <c r="AW47" s="172"/>
      <c r="AX47" s="172"/>
      <c r="AY47" s="172"/>
      <c r="AZ47" s="172"/>
    </row>
    <row r="48" spans="1:52" x14ac:dyDescent="0.25">
      <c r="B48" s="175"/>
      <c r="C48" s="175" t="s">
        <v>109</v>
      </c>
      <c r="D48" s="299">
        <v>0.80300000000000005</v>
      </c>
      <c r="E48" s="299">
        <v>2.5649999999999999</v>
      </c>
      <c r="F48" s="299">
        <v>0</v>
      </c>
      <c r="G48" s="299">
        <v>2.778</v>
      </c>
      <c r="H48" s="299">
        <v>6.1459999999999999</v>
      </c>
      <c r="L48" s="172"/>
      <c r="M48" s="172"/>
      <c r="N48" s="172"/>
      <c r="O48" s="172"/>
      <c r="P48" s="172"/>
      <c r="Q48" s="172"/>
      <c r="R48" s="172"/>
      <c r="S48" s="172"/>
      <c r="T48" s="172"/>
      <c r="U48" s="172"/>
      <c r="V48" s="172"/>
      <c r="W48" s="172"/>
      <c r="X48" s="172"/>
      <c r="Y48" s="172"/>
      <c r="Z48" s="172"/>
      <c r="AA48" s="172"/>
      <c r="AB48" s="172"/>
      <c r="AC48" s="172"/>
      <c r="AD48" s="172"/>
      <c r="AE48" s="172"/>
      <c r="AF48" s="172"/>
      <c r="AG48" s="172"/>
      <c r="AH48" s="172"/>
      <c r="AI48" s="172"/>
      <c r="AJ48" s="172"/>
      <c r="AK48" s="172"/>
      <c r="AL48" s="172"/>
      <c r="AM48" s="172"/>
      <c r="AN48" s="172"/>
      <c r="AO48" s="172"/>
      <c r="AP48" s="172"/>
      <c r="AQ48" s="172"/>
      <c r="AR48" s="172"/>
      <c r="AS48" s="172"/>
      <c r="AT48" s="172"/>
      <c r="AU48" s="172"/>
      <c r="AV48" s="172"/>
      <c r="AW48" s="172"/>
      <c r="AX48" s="172"/>
      <c r="AY48" s="172"/>
      <c r="AZ48" s="172"/>
    </row>
    <row r="49" spans="1:52" x14ac:dyDescent="0.25">
      <c r="B49" s="175"/>
      <c r="C49" s="175" t="s">
        <v>108</v>
      </c>
      <c r="D49" s="299">
        <v>25.965</v>
      </c>
      <c r="E49" s="299">
        <v>82.988</v>
      </c>
      <c r="F49" s="299">
        <v>0</v>
      </c>
      <c r="G49" s="299">
        <v>2.778</v>
      </c>
      <c r="H49" s="299">
        <v>111.73099999999999</v>
      </c>
      <c r="L49" s="172"/>
      <c r="M49" s="172"/>
      <c r="N49" s="172"/>
      <c r="O49" s="172"/>
      <c r="P49" s="172"/>
      <c r="Q49" s="172"/>
      <c r="R49" s="172"/>
      <c r="S49" s="172"/>
      <c r="T49" s="172"/>
      <c r="U49" s="172"/>
      <c r="V49" s="172"/>
      <c r="W49" s="172"/>
      <c r="X49" s="172"/>
      <c r="Y49" s="172"/>
      <c r="Z49" s="172"/>
      <c r="AA49" s="172"/>
      <c r="AB49" s="172"/>
      <c r="AC49" s="172"/>
      <c r="AD49" s="172"/>
      <c r="AE49" s="172"/>
      <c r="AF49" s="172"/>
      <c r="AG49" s="172"/>
      <c r="AH49" s="172"/>
      <c r="AI49" s="172"/>
      <c r="AJ49" s="172"/>
      <c r="AK49" s="172"/>
      <c r="AL49" s="172"/>
      <c r="AM49" s="172"/>
      <c r="AN49" s="172"/>
      <c r="AO49" s="172"/>
      <c r="AP49" s="172"/>
      <c r="AQ49" s="172"/>
      <c r="AR49" s="172"/>
      <c r="AS49" s="172"/>
      <c r="AT49" s="172"/>
      <c r="AU49" s="172"/>
      <c r="AV49" s="172"/>
      <c r="AW49" s="172"/>
      <c r="AX49" s="172"/>
      <c r="AY49" s="172"/>
      <c r="AZ49" s="172"/>
    </row>
    <row r="50" spans="1:52" x14ac:dyDescent="0.25">
      <c r="L50" s="172"/>
      <c r="M50" s="172"/>
      <c r="N50" s="172"/>
      <c r="O50" s="172"/>
      <c r="P50" s="172"/>
      <c r="Q50" s="172"/>
      <c r="R50" s="172"/>
      <c r="S50" s="172"/>
      <c r="T50" s="172"/>
      <c r="U50" s="172"/>
      <c r="V50" s="172"/>
      <c r="W50" s="172"/>
      <c r="X50" s="172"/>
      <c r="Y50" s="172"/>
      <c r="Z50" s="172"/>
      <c r="AA50" s="172"/>
      <c r="AB50" s="172"/>
      <c r="AC50" s="172"/>
      <c r="AD50" s="172"/>
      <c r="AE50" s="172"/>
      <c r="AF50" s="172"/>
      <c r="AG50" s="172"/>
      <c r="AH50" s="172"/>
      <c r="AI50" s="172"/>
      <c r="AJ50" s="172"/>
      <c r="AK50" s="172"/>
      <c r="AL50" s="172"/>
      <c r="AM50" s="172"/>
      <c r="AN50" s="172"/>
      <c r="AO50" s="172"/>
      <c r="AP50" s="172"/>
      <c r="AQ50" s="172"/>
      <c r="AR50" s="172"/>
      <c r="AS50" s="172"/>
      <c r="AT50" s="172"/>
      <c r="AU50" s="172"/>
      <c r="AV50" s="172"/>
      <c r="AW50" s="172"/>
      <c r="AX50" s="172"/>
      <c r="AY50" s="172"/>
      <c r="AZ50" s="172"/>
    </row>
    <row r="51" spans="1:52" x14ac:dyDescent="0.25">
      <c r="B51" s="175" t="s">
        <v>107</v>
      </c>
      <c r="C51" s="175" t="s">
        <v>106</v>
      </c>
      <c r="L51" s="172"/>
      <c r="M51" s="172"/>
      <c r="N51" s="172"/>
      <c r="O51" s="172"/>
      <c r="P51" s="172"/>
      <c r="Q51" s="172"/>
      <c r="R51" s="172"/>
      <c r="S51" s="172"/>
      <c r="T51" s="172"/>
      <c r="U51" s="172"/>
      <c r="V51" s="172"/>
      <c r="W51" s="172"/>
      <c r="X51" s="172"/>
      <c r="Y51" s="172"/>
      <c r="Z51" s="172"/>
      <c r="AA51" s="172"/>
      <c r="AB51" s="172"/>
      <c r="AC51" s="172"/>
      <c r="AD51" s="172"/>
      <c r="AE51" s="172"/>
      <c r="AF51" s="172"/>
      <c r="AG51" s="172"/>
      <c r="AH51" s="172"/>
      <c r="AI51" s="172"/>
      <c r="AJ51" s="172"/>
      <c r="AK51" s="172"/>
      <c r="AL51" s="172"/>
      <c r="AM51" s="172"/>
      <c r="AN51" s="172"/>
      <c r="AO51" s="172"/>
      <c r="AP51" s="172"/>
      <c r="AQ51" s="172"/>
      <c r="AR51" s="172"/>
      <c r="AS51" s="172"/>
      <c r="AT51" s="172"/>
      <c r="AU51" s="172"/>
      <c r="AV51" s="172"/>
      <c r="AW51" s="172"/>
      <c r="AX51" s="172"/>
      <c r="AY51" s="172"/>
      <c r="AZ51" s="172"/>
    </row>
    <row r="52" spans="1:52" ht="31.5" x14ac:dyDescent="0.25">
      <c r="B52" s="175" t="s">
        <v>169</v>
      </c>
      <c r="C52" s="179" t="s">
        <v>105</v>
      </c>
      <c r="D52" s="176"/>
      <c r="E52" s="176"/>
      <c r="F52" s="176"/>
      <c r="G52" s="176">
        <v>2.391</v>
      </c>
      <c r="H52" s="176">
        <v>2.391</v>
      </c>
      <c r="I52" s="292">
        <v>2.14</v>
      </c>
      <c r="L52" s="172"/>
      <c r="M52" s="172"/>
      <c r="N52" s="172"/>
      <c r="O52" s="172"/>
      <c r="P52" s="172"/>
      <c r="Q52" s="172"/>
      <c r="R52" s="172"/>
      <c r="S52" s="172"/>
      <c r="T52" s="172"/>
      <c r="U52" s="172"/>
      <c r="V52" s="172"/>
      <c r="W52" s="172"/>
      <c r="X52" s="172"/>
      <c r="Y52" s="172"/>
      <c r="Z52" s="172"/>
      <c r="AA52" s="172"/>
      <c r="AB52" s="172"/>
      <c r="AC52" s="172"/>
      <c r="AD52" s="172"/>
      <c r="AE52" s="172"/>
      <c r="AF52" s="172"/>
      <c r="AG52" s="172"/>
      <c r="AH52" s="172"/>
      <c r="AI52" s="172"/>
      <c r="AJ52" s="172"/>
      <c r="AK52" s="172"/>
      <c r="AL52" s="172"/>
      <c r="AM52" s="172"/>
      <c r="AN52" s="172"/>
      <c r="AO52" s="172"/>
      <c r="AP52" s="172"/>
      <c r="AQ52" s="172"/>
      <c r="AR52" s="172"/>
      <c r="AS52" s="172"/>
      <c r="AT52" s="172"/>
      <c r="AU52" s="172"/>
      <c r="AV52" s="172"/>
      <c r="AW52" s="172"/>
      <c r="AX52" s="172"/>
      <c r="AY52" s="172"/>
      <c r="AZ52" s="172"/>
    </row>
    <row r="53" spans="1:52" ht="31.5" x14ac:dyDescent="0.25">
      <c r="B53" s="175" t="s">
        <v>169</v>
      </c>
      <c r="C53" s="179" t="s">
        <v>104</v>
      </c>
      <c r="D53" s="176"/>
      <c r="E53" s="176"/>
      <c r="F53" s="176"/>
      <c r="G53" s="176">
        <v>4.4329999999999998</v>
      </c>
      <c r="H53" s="176">
        <v>4.4329999999999998</v>
      </c>
      <c r="I53" s="292">
        <v>3.73</v>
      </c>
      <c r="L53" s="172"/>
      <c r="M53" s="172"/>
      <c r="N53" s="172"/>
      <c r="O53" s="172"/>
      <c r="P53" s="172"/>
      <c r="Q53" s="172"/>
      <c r="R53" s="172"/>
      <c r="S53" s="172"/>
      <c r="T53" s="172"/>
      <c r="U53" s="172"/>
      <c r="V53" s="172"/>
      <c r="W53" s="172"/>
      <c r="X53" s="172"/>
      <c r="Y53" s="172"/>
      <c r="Z53" s="172"/>
      <c r="AA53" s="172"/>
      <c r="AB53" s="172"/>
      <c r="AC53" s="172"/>
      <c r="AD53" s="172"/>
      <c r="AE53" s="172"/>
      <c r="AF53" s="172"/>
      <c r="AG53" s="172"/>
      <c r="AH53" s="172"/>
      <c r="AI53" s="172"/>
      <c r="AJ53" s="172"/>
      <c r="AK53" s="172"/>
      <c r="AL53" s="172"/>
      <c r="AM53" s="172"/>
      <c r="AN53" s="172"/>
      <c r="AO53" s="172"/>
      <c r="AP53" s="172"/>
      <c r="AQ53" s="172"/>
      <c r="AR53" s="172"/>
      <c r="AS53" s="172"/>
      <c r="AT53" s="172"/>
      <c r="AU53" s="172"/>
      <c r="AV53" s="172"/>
      <c r="AW53" s="172"/>
      <c r="AX53" s="172"/>
      <c r="AY53" s="172"/>
      <c r="AZ53" s="172"/>
    </row>
    <row r="54" spans="1:52" ht="10.5" customHeight="1" x14ac:dyDescent="0.25">
      <c r="B54" s="175"/>
      <c r="C54" s="175" t="s">
        <v>103</v>
      </c>
      <c r="D54" s="176"/>
      <c r="E54" s="176"/>
      <c r="F54" s="176"/>
      <c r="G54" s="176">
        <v>6.8239999999999998</v>
      </c>
      <c r="H54" s="176">
        <v>6.8239999999999998</v>
      </c>
      <c r="L54" s="172"/>
      <c r="M54" s="172"/>
      <c r="N54" s="172"/>
      <c r="O54" s="172"/>
      <c r="P54" s="172"/>
      <c r="Q54" s="172"/>
      <c r="R54" s="172"/>
      <c r="S54" s="172"/>
      <c r="T54" s="172"/>
      <c r="U54" s="172"/>
      <c r="V54" s="172"/>
      <c r="W54" s="172"/>
      <c r="X54" s="172"/>
      <c r="Y54" s="172"/>
      <c r="Z54" s="172"/>
      <c r="AA54" s="172"/>
      <c r="AB54" s="172"/>
      <c r="AC54" s="172"/>
      <c r="AD54" s="172"/>
      <c r="AE54" s="172"/>
      <c r="AF54" s="172"/>
      <c r="AG54" s="172"/>
      <c r="AH54" s="172"/>
      <c r="AI54" s="172"/>
      <c r="AJ54" s="172"/>
      <c r="AK54" s="172"/>
      <c r="AL54" s="172"/>
      <c r="AM54" s="172"/>
      <c r="AN54" s="172"/>
      <c r="AO54" s="172"/>
      <c r="AP54" s="172"/>
      <c r="AQ54" s="172"/>
      <c r="AR54" s="172"/>
      <c r="AS54" s="172"/>
      <c r="AT54" s="172"/>
      <c r="AU54" s="172"/>
      <c r="AV54" s="172"/>
      <c r="AW54" s="172"/>
      <c r="AX54" s="172"/>
      <c r="AY54" s="172"/>
      <c r="AZ54" s="172"/>
    </row>
    <row r="55" spans="1:52" x14ac:dyDescent="0.25">
      <c r="L55" s="172"/>
      <c r="M55" s="172"/>
      <c r="N55" s="172"/>
      <c r="O55" s="172"/>
      <c r="P55" s="172"/>
      <c r="Q55" s="172"/>
      <c r="R55" s="172"/>
      <c r="S55" s="172"/>
      <c r="T55" s="172"/>
      <c r="U55" s="172"/>
      <c r="V55" s="172"/>
      <c r="W55" s="172"/>
      <c r="X55" s="172"/>
      <c r="Y55" s="172"/>
      <c r="Z55" s="172"/>
      <c r="AA55" s="172"/>
      <c r="AB55" s="172"/>
      <c r="AC55" s="172"/>
      <c r="AD55" s="172"/>
      <c r="AE55" s="172"/>
      <c r="AF55" s="172"/>
      <c r="AG55" s="172"/>
      <c r="AH55" s="172"/>
      <c r="AI55" s="172"/>
      <c r="AJ55" s="172"/>
      <c r="AK55" s="172"/>
      <c r="AL55" s="172"/>
      <c r="AM55" s="172"/>
      <c r="AN55" s="172"/>
      <c r="AO55" s="172"/>
      <c r="AP55" s="172"/>
      <c r="AQ55" s="172"/>
      <c r="AR55" s="172"/>
      <c r="AS55" s="172"/>
      <c r="AT55" s="172"/>
      <c r="AU55" s="172"/>
      <c r="AV55" s="172"/>
      <c r="AW55" s="172"/>
      <c r="AX55" s="172"/>
      <c r="AY55" s="172"/>
      <c r="AZ55" s="172"/>
    </row>
    <row r="56" spans="1:52" ht="11.25" thickBot="1" x14ac:dyDescent="0.3">
      <c r="B56" s="175" t="s">
        <v>102</v>
      </c>
      <c r="C56" s="175" t="s">
        <v>101</v>
      </c>
      <c r="L56" s="172"/>
      <c r="M56" s="172"/>
      <c r="N56" s="172"/>
      <c r="O56" s="172"/>
      <c r="P56" s="172"/>
      <c r="Q56" s="172"/>
      <c r="R56" s="172"/>
      <c r="S56" s="172"/>
      <c r="T56" s="172"/>
      <c r="U56" s="172"/>
      <c r="V56" s="172"/>
      <c r="W56" s="172"/>
      <c r="X56" s="172"/>
      <c r="Y56" s="172"/>
      <c r="Z56" s="172"/>
      <c r="AA56" s="172"/>
      <c r="AB56" s="172"/>
      <c r="AC56" s="172"/>
      <c r="AD56" s="172"/>
      <c r="AE56" s="172"/>
      <c r="AF56" s="172"/>
      <c r="AG56" s="172"/>
      <c r="AH56" s="172"/>
      <c r="AI56" s="172"/>
      <c r="AJ56" s="172"/>
      <c r="AK56" s="172"/>
      <c r="AL56" s="172"/>
      <c r="AM56" s="172"/>
      <c r="AN56" s="172"/>
      <c r="AO56" s="172"/>
      <c r="AP56" s="172"/>
      <c r="AQ56" s="172"/>
      <c r="AR56" s="172"/>
      <c r="AS56" s="172"/>
      <c r="AT56" s="172"/>
      <c r="AU56" s="172"/>
      <c r="AV56" s="172"/>
      <c r="AW56" s="172"/>
      <c r="AX56" s="172"/>
      <c r="AY56" s="172"/>
      <c r="AZ56" s="172"/>
    </row>
    <row r="57" spans="1:52" ht="11.25" thickBot="1" x14ac:dyDescent="0.3">
      <c r="B57" s="175" t="s">
        <v>100</v>
      </c>
      <c r="C57" s="175" t="s">
        <v>99</v>
      </c>
      <c r="D57" s="299"/>
      <c r="E57" s="299"/>
      <c r="F57" s="299"/>
      <c r="G57" s="302">
        <v>7.1260000000000003</v>
      </c>
      <c r="H57" s="176">
        <v>7.1260000000000003</v>
      </c>
      <c r="I57" s="292">
        <v>3.83</v>
      </c>
      <c r="J57" s="178"/>
      <c r="K57" s="177"/>
      <c r="L57" s="172"/>
      <c r="M57" s="172"/>
      <c r="N57" s="172"/>
      <c r="O57" s="172"/>
      <c r="P57" s="172"/>
      <c r="Q57" s="172"/>
      <c r="R57" s="172"/>
      <c r="S57" s="172"/>
      <c r="T57" s="172"/>
      <c r="U57" s="172"/>
      <c r="V57" s="172"/>
      <c r="W57" s="172"/>
      <c r="X57" s="172"/>
      <c r="Y57" s="172"/>
      <c r="Z57" s="172"/>
      <c r="AA57" s="172"/>
      <c r="AB57" s="172"/>
      <c r="AC57" s="172"/>
      <c r="AD57" s="172"/>
      <c r="AE57" s="172"/>
      <c r="AF57" s="172"/>
      <c r="AG57" s="172"/>
      <c r="AH57" s="172"/>
      <c r="AI57" s="172"/>
      <c r="AJ57" s="172"/>
      <c r="AK57" s="172"/>
      <c r="AL57" s="172"/>
      <c r="AM57" s="172"/>
      <c r="AN57" s="172"/>
      <c r="AO57" s="172"/>
      <c r="AP57" s="172"/>
      <c r="AQ57" s="172"/>
      <c r="AR57" s="172"/>
      <c r="AS57" s="172"/>
      <c r="AT57" s="172"/>
      <c r="AU57" s="172"/>
      <c r="AV57" s="172"/>
      <c r="AW57" s="172"/>
      <c r="AX57" s="172"/>
      <c r="AY57" s="172"/>
      <c r="AZ57" s="172"/>
    </row>
    <row r="58" spans="1:52" x14ac:dyDescent="0.25">
      <c r="B58" s="175"/>
      <c r="C58" s="175" t="s">
        <v>98</v>
      </c>
      <c r="D58" s="299"/>
      <c r="E58" s="299"/>
      <c r="F58" s="299"/>
      <c r="G58" s="302">
        <v>0</v>
      </c>
      <c r="H58" s="176">
        <v>0</v>
      </c>
      <c r="I58" s="292">
        <v>3.91</v>
      </c>
      <c r="K58" s="177"/>
      <c r="L58" s="172"/>
      <c r="M58" s="172"/>
      <c r="N58" s="172"/>
      <c r="O58" s="172"/>
      <c r="P58" s="172"/>
      <c r="Q58" s="172"/>
      <c r="R58" s="172"/>
      <c r="S58" s="172"/>
      <c r="T58" s="172"/>
      <c r="U58" s="172"/>
      <c r="V58" s="172"/>
      <c r="W58" s="172"/>
      <c r="X58" s="172"/>
      <c r="Y58" s="172"/>
      <c r="Z58" s="172"/>
      <c r="AA58" s="172"/>
      <c r="AB58" s="172"/>
      <c r="AC58" s="172"/>
      <c r="AD58" s="172"/>
      <c r="AE58" s="172"/>
      <c r="AF58" s="172"/>
      <c r="AG58" s="172"/>
      <c r="AH58" s="172"/>
      <c r="AI58" s="172"/>
      <c r="AJ58" s="172"/>
      <c r="AK58" s="172"/>
      <c r="AL58" s="172"/>
      <c r="AM58" s="172"/>
      <c r="AN58" s="172"/>
      <c r="AO58" s="172"/>
      <c r="AP58" s="172"/>
      <c r="AQ58" s="172"/>
      <c r="AR58" s="172"/>
      <c r="AS58" s="172"/>
      <c r="AT58" s="172"/>
      <c r="AU58" s="172"/>
      <c r="AV58" s="172"/>
      <c r="AW58" s="172"/>
      <c r="AX58" s="172"/>
      <c r="AY58" s="172"/>
      <c r="AZ58" s="172"/>
    </row>
    <row r="59" spans="1:52" x14ac:dyDescent="0.25">
      <c r="B59" s="175"/>
      <c r="C59" s="175" t="s">
        <v>97</v>
      </c>
      <c r="D59" s="299"/>
      <c r="E59" s="299"/>
      <c r="F59" s="299"/>
      <c r="G59" s="176">
        <v>7.1260000000000003</v>
      </c>
      <c r="H59" s="176">
        <v>7.1260000000000003</v>
      </c>
      <c r="L59" s="172"/>
      <c r="M59" s="172"/>
      <c r="N59" s="172"/>
      <c r="O59" s="172"/>
      <c r="P59" s="172"/>
      <c r="Q59" s="172"/>
      <c r="R59" s="172"/>
      <c r="S59" s="172"/>
      <c r="T59" s="172"/>
      <c r="U59" s="172"/>
      <c r="V59" s="172"/>
      <c r="W59" s="172"/>
      <c r="X59" s="172"/>
      <c r="Y59" s="172"/>
      <c r="Z59" s="172"/>
      <c r="AA59" s="172"/>
      <c r="AB59" s="172"/>
      <c r="AC59" s="172"/>
      <c r="AD59" s="172"/>
      <c r="AE59" s="172"/>
      <c r="AF59" s="172"/>
      <c r="AG59" s="172"/>
      <c r="AH59" s="172"/>
      <c r="AI59" s="172"/>
      <c r="AJ59" s="172"/>
      <c r="AK59" s="172"/>
      <c r="AL59" s="172"/>
      <c r="AM59" s="172"/>
      <c r="AN59" s="172"/>
      <c r="AO59" s="172"/>
      <c r="AP59" s="172"/>
      <c r="AQ59" s="172"/>
      <c r="AR59" s="172"/>
      <c r="AS59" s="172"/>
      <c r="AT59" s="172"/>
      <c r="AU59" s="172"/>
      <c r="AV59" s="172"/>
      <c r="AW59" s="172"/>
      <c r="AX59" s="172"/>
      <c r="AY59" s="172"/>
      <c r="AZ59" s="172"/>
    </row>
    <row r="60" spans="1:52" x14ac:dyDescent="0.25">
      <c r="B60" s="175"/>
      <c r="C60" s="175" t="s">
        <v>96</v>
      </c>
      <c r="D60" s="299">
        <v>25.965</v>
      </c>
      <c r="E60" s="299">
        <v>82.988</v>
      </c>
      <c r="F60" s="299">
        <v>0</v>
      </c>
      <c r="G60" s="299">
        <v>16.728000000000002</v>
      </c>
      <c r="H60" s="299">
        <v>125.681</v>
      </c>
      <c r="L60" s="172"/>
      <c r="M60" s="172"/>
      <c r="N60" s="172"/>
      <c r="O60" s="172"/>
      <c r="P60" s="172"/>
      <c r="Q60" s="172"/>
      <c r="R60" s="172"/>
      <c r="S60" s="172"/>
      <c r="T60" s="172"/>
      <c r="U60" s="172"/>
      <c r="V60" s="172"/>
      <c r="W60" s="172"/>
      <c r="X60" s="172"/>
      <c r="Y60" s="172"/>
      <c r="Z60" s="172"/>
      <c r="AA60" s="172"/>
      <c r="AB60" s="172"/>
      <c r="AC60" s="172"/>
      <c r="AD60" s="172"/>
      <c r="AE60" s="172"/>
      <c r="AF60" s="172"/>
      <c r="AG60" s="172"/>
      <c r="AH60" s="172"/>
      <c r="AI60" s="172"/>
      <c r="AJ60" s="172"/>
      <c r="AK60" s="172"/>
      <c r="AL60" s="172"/>
      <c r="AM60" s="172"/>
      <c r="AN60" s="172"/>
      <c r="AO60" s="172"/>
      <c r="AP60" s="172"/>
      <c r="AQ60" s="172"/>
      <c r="AR60" s="172"/>
      <c r="AS60" s="172"/>
      <c r="AT60" s="172"/>
      <c r="AU60" s="172"/>
      <c r="AV60" s="172"/>
      <c r="AW60" s="172"/>
      <c r="AX60" s="172"/>
      <c r="AY60" s="172"/>
      <c r="AZ60" s="172"/>
    </row>
    <row r="61" spans="1:52" ht="21" customHeight="1" x14ac:dyDescent="0.25">
      <c r="B61" s="175" t="s">
        <v>95</v>
      </c>
      <c r="C61" s="175" t="s">
        <v>94</v>
      </c>
      <c r="D61" s="299">
        <v>0.77900000000000003</v>
      </c>
      <c r="E61" s="299">
        <v>2.4900000000000002</v>
      </c>
      <c r="F61" s="299">
        <v>0</v>
      </c>
      <c r="G61" s="299">
        <v>0.502</v>
      </c>
      <c r="H61" s="299">
        <v>3.7709999999999999</v>
      </c>
      <c r="L61" s="172"/>
      <c r="M61" s="172"/>
      <c r="N61" s="172"/>
      <c r="O61" s="172"/>
      <c r="P61" s="172"/>
      <c r="Q61" s="172"/>
      <c r="R61" s="172"/>
      <c r="S61" s="172"/>
      <c r="T61" s="172"/>
      <c r="U61" s="172"/>
      <c r="V61" s="172"/>
      <c r="W61" s="172"/>
      <c r="X61" s="172"/>
      <c r="Y61" s="172"/>
      <c r="Z61" s="172"/>
      <c r="AA61" s="172"/>
      <c r="AB61" s="172"/>
      <c r="AC61" s="172"/>
      <c r="AD61" s="172"/>
      <c r="AE61" s="172"/>
      <c r="AF61" s="172"/>
      <c r="AG61" s="172"/>
      <c r="AH61" s="172"/>
      <c r="AI61" s="172"/>
      <c r="AJ61" s="172"/>
      <c r="AK61" s="172"/>
      <c r="AL61" s="172"/>
      <c r="AM61" s="172"/>
      <c r="AN61" s="172"/>
      <c r="AO61" s="172"/>
      <c r="AP61" s="172"/>
      <c r="AQ61" s="172"/>
      <c r="AR61" s="172"/>
      <c r="AS61" s="172"/>
      <c r="AT61" s="172"/>
      <c r="AU61" s="172"/>
      <c r="AV61" s="172"/>
      <c r="AW61" s="172"/>
      <c r="AX61" s="172"/>
      <c r="AY61" s="172"/>
      <c r="AZ61" s="172"/>
    </row>
    <row r="62" spans="1:52" x14ac:dyDescent="0.25">
      <c r="B62" s="175"/>
      <c r="C62" s="175" t="s">
        <v>93</v>
      </c>
      <c r="D62" s="299">
        <v>26.744</v>
      </c>
      <c r="E62" s="299">
        <v>85.477999999999994</v>
      </c>
      <c r="F62" s="299">
        <v>0</v>
      </c>
      <c r="G62" s="299">
        <v>17.23</v>
      </c>
      <c r="H62" s="299">
        <v>129.452</v>
      </c>
      <c r="L62" s="172"/>
      <c r="M62" s="172"/>
      <c r="N62" s="172"/>
      <c r="O62" s="172"/>
      <c r="P62" s="172"/>
      <c r="Q62" s="172"/>
      <c r="R62" s="172"/>
      <c r="S62" s="172"/>
      <c r="T62" s="172"/>
      <c r="U62" s="172"/>
      <c r="V62" s="172"/>
      <c r="W62" s="172"/>
      <c r="X62" s="172"/>
      <c r="Y62" s="172"/>
      <c r="Z62" s="172"/>
      <c r="AA62" s="172"/>
      <c r="AB62" s="172"/>
      <c r="AC62" s="172"/>
      <c r="AD62" s="172"/>
      <c r="AE62" s="172"/>
      <c r="AF62" s="172"/>
      <c r="AG62" s="172"/>
      <c r="AH62" s="172"/>
      <c r="AI62" s="172"/>
      <c r="AJ62" s="172"/>
      <c r="AK62" s="172"/>
      <c r="AL62" s="172"/>
      <c r="AM62" s="172"/>
      <c r="AN62" s="172"/>
      <c r="AO62" s="172"/>
      <c r="AP62" s="172"/>
      <c r="AQ62" s="172"/>
      <c r="AR62" s="172"/>
      <c r="AS62" s="172"/>
      <c r="AT62" s="172"/>
      <c r="AU62" s="172"/>
      <c r="AV62" s="172"/>
      <c r="AW62" s="172"/>
      <c r="AX62" s="172"/>
      <c r="AY62" s="172"/>
      <c r="AZ62" s="172"/>
    </row>
    <row r="63" spans="1:52" x14ac:dyDescent="0.25">
      <c r="L63" s="172"/>
      <c r="M63" s="172"/>
      <c r="N63" s="172"/>
      <c r="O63" s="172"/>
      <c r="P63" s="172"/>
      <c r="Q63" s="172"/>
      <c r="R63" s="172"/>
      <c r="S63" s="172"/>
      <c r="T63" s="172"/>
      <c r="U63" s="172"/>
      <c r="V63" s="172"/>
      <c r="W63" s="172"/>
      <c r="X63" s="172"/>
      <c r="Y63" s="172"/>
      <c r="Z63" s="172"/>
      <c r="AA63" s="172"/>
      <c r="AB63" s="172"/>
      <c r="AC63" s="172"/>
      <c r="AD63" s="172"/>
      <c r="AE63" s="172"/>
      <c r="AF63" s="172"/>
      <c r="AG63" s="172"/>
      <c r="AH63" s="172"/>
      <c r="AI63" s="172"/>
      <c r="AJ63" s="172"/>
      <c r="AK63" s="172"/>
      <c r="AL63" s="172"/>
      <c r="AM63" s="172"/>
      <c r="AN63" s="172"/>
      <c r="AO63" s="172"/>
      <c r="AP63" s="172"/>
      <c r="AQ63" s="172"/>
      <c r="AR63" s="172"/>
      <c r="AS63" s="172"/>
      <c r="AT63" s="172"/>
      <c r="AU63" s="172"/>
      <c r="AV63" s="172"/>
      <c r="AW63" s="172"/>
      <c r="AX63" s="172"/>
      <c r="AY63" s="172"/>
      <c r="AZ63" s="172"/>
    </row>
    <row r="64" spans="1:52" x14ac:dyDescent="0.25">
      <c r="A64" s="325" t="s">
        <v>92</v>
      </c>
      <c r="B64" s="325"/>
      <c r="C64" s="316"/>
      <c r="D64" s="316"/>
      <c r="E64" s="316"/>
      <c r="F64" s="316"/>
      <c r="G64" s="316"/>
      <c r="H64" s="316"/>
      <c r="L64" s="172"/>
      <c r="M64" s="172"/>
      <c r="N64" s="172"/>
      <c r="O64" s="172"/>
      <c r="P64" s="172"/>
      <c r="Q64" s="172"/>
      <c r="R64" s="172"/>
      <c r="S64" s="172"/>
      <c r="T64" s="172"/>
      <c r="U64" s="172"/>
      <c r="V64" s="172"/>
      <c r="W64" s="172"/>
      <c r="X64" s="172"/>
      <c r="Y64" s="172"/>
      <c r="Z64" s="172"/>
      <c r="AA64" s="172"/>
      <c r="AB64" s="172"/>
      <c r="AC64" s="172"/>
      <c r="AD64" s="172"/>
      <c r="AE64" s="172"/>
      <c r="AF64" s="172"/>
      <c r="AG64" s="172"/>
      <c r="AH64" s="172"/>
      <c r="AI64" s="172"/>
      <c r="AJ64" s="172"/>
      <c r="AK64" s="172"/>
      <c r="AL64" s="172"/>
      <c r="AM64" s="172"/>
      <c r="AN64" s="172"/>
      <c r="AO64" s="172"/>
      <c r="AP64" s="172"/>
      <c r="AQ64" s="172"/>
      <c r="AR64" s="172"/>
      <c r="AS64" s="172"/>
      <c r="AT64" s="172"/>
      <c r="AU64" s="172"/>
      <c r="AV64" s="172"/>
      <c r="AW64" s="172"/>
      <c r="AX64" s="172"/>
      <c r="AY64" s="172"/>
      <c r="AZ64" s="172"/>
    </row>
    <row r="65" spans="1:52" x14ac:dyDescent="0.25">
      <c r="C65" s="324" t="s">
        <v>86</v>
      </c>
      <c r="D65" s="324"/>
      <c r="E65" s="324"/>
      <c r="F65" s="324"/>
      <c r="G65" s="324"/>
      <c r="H65" s="324"/>
      <c r="L65" s="172"/>
      <c r="M65" s="172"/>
      <c r="N65" s="172"/>
      <c r="O65" s="172"/>
      <c r="P65" s="172"/>
      <c r="Q65" s="172"/>
      <c r="R65" s="172"/>
      <c r="S65" s="172"/>
      <c r="T65" s="172"/>
      <c r="U65" s="172"/>
      <c r="V65" s="172"/>
      <c r="W65" s="172"/>
      <c r="X65" s="172"/>
      <c r="Y65" s="172"/>
      <c r="Z65" s="172"/>
      <c r="AA65" s="172"/>
      <c r="AB65" s="172"/>
      <c r="AC65" s="172"/>
      <c r="AD65" s="172"/>
      <c r="AE65" s="172"/>
      <c r="AF65" s="172"/>
      <c r="AG65" s="172"/>
      <c r="AH65" s="172"/>
      <c r="AI65" s="172"/>
      <c r="AJ65" s="172"/>
      <c r="AK65" s="172"/>
      <c r="AL65" s="172"/>
      <c r="AM65" s="172"/>
      <c r="AN65" s="172"/>
      <c r="AO65" s="172"/>
      <c r="AP65" s="172"/>
      <c r="AQ65" s="172"/>
      <c r="AR65" s="172"/>
      <c r="AS65" s="172"/>
      <c r="AT65" s="172"/>
      <c r="AU65" s="172"/>
      <c r="AV65" s="172"/>
      <c r="AW65" s="172"/>
      <c r="AX65" s="172"/>
      <c r="AY65" s="172"/>
      <c r="AZ65" s="172"/>
    </row>
    <row r="66" spans="1:52" x14ac:dyDescent="0.25">
      <c r="L66" s="172"/>
      <c r="M66" s="172"/>
      <c r="N66" s="172"/>
      <c r="O66" s="172"/>
      <c r="P66" s="172"/>
      <c r="Q66" s="172"/>
      <c r="R66" s="172"/>
      <c r="S66" s="172"/>
      <c r="T66" s="172"/>
      <c r="U66" s="172"/>
      <c r="V66" s="172"/>
      <c r="W66" s="172"/>
      <c r="X66" s="172"/>
      <c r="Y66" s="172"/>
      <c r="Z66" s="172"/>
      <c r="AA66" s="172"/>
      <c r="AB66" s="172"/>
      <c r="AC66" s="172"/>
      <c r="AD66" s="172"/>
      <c r="AE66" s="172"/>
      <c r="AF66" s="172"/>
      <c r="AG66" s="172"/>
      <c r="AH66" s="172"/>
      <c r="AI66" s="172"/>
      <c r="AJ66" s="172"/>
      <c r="AK66" s="172"/>
      <c r="AL66" s="172"/>
      <c r="AM66" s="172"/>
      <c r="AN66" s="172"/>
      <c r="AO66" s="172"/>
      <c r="AP66" s="172"/>
      <c r="AQ66" s="172"/>
      <c r="AR66" s="172"/>
      <c r="AS66" s="172"/>
      <c r="AT66" s="172"/>
      <c r="AU66" s="172"/>
      <c r="AV66" s="172"/>
      <c r="AW66" s="172"/>
      <c r="AX66" s="172"/>
      <c r="AY66" s="172"/>
      <c r="AZ66" s="172"/>
    </row>
    <row r="67" spans="1:52" x14ac:dyDescent="0.25">
      <c r="A67" s="322" t="s">
        <v>91</v>
      </c>
      <c r="B67" s="322"/>
      <c r="C67" s="304" t="s">
        <v>90</v>
      </c>
      <c r="D67" s="305" t="s">
        <v>89</v>
      </c>
      <c r="E67" s="316" t="s">
        <v>88</v>
      </c>
      <c r="F67" s="316"/>
      <c r="G67" s="316"/>
      <c r="H67" s="316"/>
      <c r="L67" s="172"/>
      <c r="M67" s="172"/>
      <c r="N67" s="172"/>
      <c r="O67" s="172"/>
      <c r="P67" s="172"/>
      <c r="Q67" s="172"/>
      <c r="R67" s="172"/>
      <c r="S67" s="172"/>
      <c r="T67" s="172"/>
      <c r="U67" s="172"/>
      <c r="V67" s="172"/>
      <c r="W67" s="172"/>
      <c r="X67" s="172"/>
      <c r="Y67" s="172"/>
      <c r="Z67" s="172"/>
      <c r="AA67" s="172"/>
      <c r="AB67" s="172"/>
      <c r="AC67" s="172"/>
      <c r="AD67" s="172"/>
      <c r="AE67" s="172"/>
      <c r="AF67" s="172"/>
      <c r="AG67" s="172"/>
      <c r="AH67" s="172"/>
      <c r="AI67" s="172"/>
      <c r="AJ67" s="172"/>
      <c r="AK67" s="172"/>
      <c r="AL67" s="172"/>
      <c r="AM67" s="172"/>
      <c r="AN67" s="172"/>
      <c r="AO67" s="172"/>
      <c r="AP67" s="172"/>
      <c r="AQ67" s="172"/>
      <c r="AR67" s="172"/>
      <c r="AS67" s="172"/>
      <c r="AT67" s="172"/>
      <c r="AU67" s="172"/>
      <c r="AV67" s="172"/>
      <c r="AW67" s="172"/>
      <c r="AX67" s="172"/>
      <c r="AY67" s="172"/>
      <c r="AZ67" s="172"/>
    </row>
    <row r="68" spans="1:52" x14ac:dyDescent="0.25">
      <c r="C68" s="174" t="s">
        <v>87</v>
      </c>
      <c r="E68" s="324" t="s">
        <v>86</v>
      </c>
      <c r="F68" s="324"/>
      <c r="G68" s="324"/>
      <c r="H68" s="324"/>
      <c r="L68" s="172"/>
      <c r="M68" s="172"/>
      <c r="N68" s="172"/>
      <c r="O68" s="172"/>
      <c r="P68" s="172"/>
      <c r="Q68" s="172"/>
      <c r="R68" s="172"/>
      <c r="S68" s="172"/>
      <c r="T68" s="172"/>
      <c r="U68" s="172"/>
      <c r="V68" s="172"/>
      <c r="W68" s="172"/>
      <c r="X68" s="172"/>
      <c r="Y68" s="172"/>
      <c r="Z68" s="172"/>
      <c r="AA68" s="172"/>
      <c r="AB68" s="172"/>
      <c r="AC68" s="172"/>
      <c r="AD68" s="172"/>
      <c r="AE68" s="172"/>
      <c r="AF68" s="172"/>
      <c r="AG68" s="172"/>
      <c r="AH68" s="172"/>
      <c r="AI68" s="172"/>
      <c r="AJ68" s="172"/>
      <c r="AK68" s="172"/>
      <c r="AL68" s="172"/>
      <c r="AM68" s="172"/>
      <c r="AN68" s="172"/>
      <c r="AO68" s="172"/>
      <c r="AP68" s="172"/>
      <c r="AQ68" s="172"/>
      <c r="AR68" s="172"/>
      <c r="AS68" s="172"/>
      <c r="AT68" s="172"/>
      <c r="AU68" s="172"/>
      <c r="AV68" s="172"/>
      <c r="AW68" s="172"/>
      <c r="AX68" s="172"/>
      <c r="AY68" s="172"/>
      <c r="AZ68" s="172"/>
    </row>
    <row r="69" spans="1:52" x14ac:dyDescent="0.25">
      <c r="H69" s="173"/>
      <c r="L69" s="172"/>
      <c r="M69" s="172"/>
      <c r="N69" s="172"/>
      <c r="O69" s="172"/>
      <c r="P69" s="172"/>
      <c r="Q69" s="172"/>
      <c r="R69" s="172"/>
      <c r="S69" s="172"/>
      <c r="T69" s="172"/>
      <c r="U69" s="172"/>
      <c r="V69" s="172"/>
      <c r="W69" s="172"/>
      <c r="X69" s="172"/>
      <c r="Y69" s="172"/>
      <c r="Z69" s="172"/>
      <c r="AA69" s="172"/>
      <c r="AB69" s="172"/>
      <c r="AC69" s="172"/>
      <c r="AD69" s="172"/>
      <c r="AE69" s="172"/>
      <c r="AF69" s="172"/>
      <c r="AG69" s="172"/>
      <c r="AH69" s="172"/>
      <c r="AI69" s="172"/>
      <c r="AJ69" s="172"/>
      <c r="AK69" s="172"/>
      <c r="AL69" s="172"/>
      <c r="AM69" s="172"/>
      <c r="AN69" s="172"/>
      <c r="AO69" s="172"/>
      <c r="AP69" s="172"/>
      <c r="AQ69" s="172"/>
      <c r="AR69" s="172"/>
      <c r="AS69" s="172"/>
      <c r="AT69" s="172"/>
      <c r="AU69" s="172"/>
      <c r="AV69" s="172"/>
      <c r="AW69" s="172"/>
      <c r="AX69" s="172"/>
      <c r="AY69" s="172"/>
      <c r="AZ69" s="172"/>
    </row>
    <row r="70" spans="1:52" x14ac:dyDescent="0.25">
      <c r="A70" s="322" t="s">
        <v>85</v>
      </c>
      <c r="B70" s="322"/>
      <c r="C70" s="316" t="s">
        <v>84</v>
      </c>
      <c r="D70" s="323"/>
      <c r="E70" s="323"/>
      <c r="F70" s="323"/>
      <c r="G70" s="323"/>
      <c r="H70" s="323"/>
      <c r="L70" s="172"/>
      <c r="M70" s="172"/>
      <c r="N70" s="172"/>
      <c r="O70" s="172"/>
      <c r="P70" s="172"/>
      <c r="Q70" s="172"/>
      <c r="R70" s="172"/>
      <c r="S70" s="172"/>
      <c r="T70" s="172"/>
      <c r="U70" s="172"/>
      <c r="V70" s="172"/>
      <c r="W70" s="172"/>
      <c r="X70" s="172"/>
      <c r="Y70" s="172"/>
      <c r="Z70" s="172"/>
      <c r="AA70" s="172"/>
      <c r="AB70" s="172"/>
      <c r="AC70" s="172"/>
      <c r="AD70" s="172"/>
      <c r="AE70" s="172"/>
      <c r="AF70" s="172"/>
      <c r="AG70" s="172"/>
      <c r="AH70" s="172"/>
      <c r="AI70" s="172"/>
      <c r="AJ70" s="172"/>
      <c r="AK70" s="172"/>
      <c r="AL70" s="172"/>
      <c r="AM70" s="172"/>
      <c r="AN70" s="172"/>
      <c r="AO70" s="172"/>
      <c r="AP70" s="172"/>
      <c r="AQ70" s="172"/>
      <c r="AR70" s="172"/>
      <c r="AS70" s="172"/>
      <c r="AT70" s="172"/>
      <c r="AU70" s="172"/>
      <c r="AV70" s="172"/>
      <c r="AW70" s="172"/>
      <c r="AX70" s="172"/>
      <c r="AY70" s="172"/>
      <c r="AZ70" s="172"/>
    </row>
    <row r="71" spans="1:52" x14ac:dyDescent="0.25">
      <c r="C71" s="324" t="s">
        <v>83</v>
      </c>
      <c r="D71" s="324"/>
      <c r="E71" s="324"/>
      <c r="F71" s="324"/>
      <c r="G71" s="324"/>
      <c r="H71" s="324"/>
      <c r="L71" s="172"/>
      <c r="M71" s="172"/>
      <c r="N71" s="172"/>
      <c r="O71" s="172"/>
      <c r="P71" s="172"/>
      <c r="Q71" s="172"/>
      <c r="R71" s="172"/>
      <c r="S71" s="172"/>
      <c r="T71" s="172"/>
      <c r="U71" s="172"/>
      <c r="V71" s="172"/>
      <c r="W71" s="172"/>
      <c r="X71" s="172"/>
      <c r="Y71" s="172"/>
      <c r="Z71" s="172"/>
      <c r="AA71" s="172"/>
      <c r="AB71" s="172"/>
      <c r="AC71" s="172"/>
      <c r="AD71" s="172"/>
      <c r="AE71" s="172"/>
      <c r="AF71" s="172"/>
      <c r="AG71" s="172"/>
      <c r="AH71" s="172"/>
      <c r="AI71" s="172"/>
      <c r="AJ71" s="172"/>
      <c r="AK71" s="172"/>
      <c r="AL71" s="172"/>
      <c r="AM71" s="172"/>
      <c r="AN71" s="172"/>
      <c r="AO71" s="172"/>
      <c r="AP71" s="172"/>
      <c r="AQ71" s="172"/>
      <c r="AR71" s="172"/>
      <c r="AS71" s="172"/>
      <c r="AT71" s="172"/>
      <c r="AU71" s="172"/>
      <c r="AV71" s="172"/>
      <c r="AW71" s="172"/>
      <c r="AX71" s="172"/>
      <c r="AY71" s="172"/>
      <c r="AZ71" s="172"/>
    </row>
    <row r="72" spans="1:52" x14ac:dyDescent="0.25">
      <c r="L72" s="172"/>
      <c r="M72" s="172"/>
      <c r="N72" s="172"/>
      <c r="O72" s="172"/>
      <c r="P72" s="172"/>
      <c r="Q72" s="172"/>
      <c r="R72" s="172"/>
      <c r="S72" s="172"/>
      <c r="T72" s="172"/>
      <c r="U72" s="172"/>
      <c r="V72" s="172"/>
      <c r="W72" s="172"/>
      <c r="X72" s="172"/>
      <c r="Y72" s="172"/>
      <c r="Z72" s="172"/>
      <c r="AA72" s="172"/>
      <c r="AB72" s="172"/>
      <c r="AC72" s="172"/>
      <c r="AD72" s="172"/>
      <c r="AE72" s="172"/>
      <c r="AF72" s="172"/>
      <c r="AG72" s="172"/>
      <c r="AH72" s="172"/>
      <c r="AI72" s="172"/>
      <c r="AJ72" s="172"/>
      <c r="AK72" s="172"/>
      <c r="AL72" s="172"/>
      <c r="AM72" s="172"/>
      <c r="AN72" s="172"/>
      <c r="AO72" s="172"/>
      <c r="AP72" s="172"/>
      <c r="AQ72" s="172"/>
      <c r="AR72" s="172"/>
      <c r="AS72" s="172"/>
      <c r="AT72" s="172"/>
      <c r="AU72" s="172"/>
      <c r="AV72" s="172"/>
      <c r="AW72" s="172"/>
      <c r="AX72" s="172"/>
      <c r="AY72" s="172"/>
      <c r="AZ72" s="172"/>
    </row>
    <row r="73" spans="1:52" x14ac:dyDescent="0.25">
      <c r="L73" s="172"/>
      <c r="M73" s="172"/>
      <c r="N73" s="172"/>
      <c r="O73" s="172"/>
      <c r="P73" s="172"/>
      <c r="Q73" s="172"/>
      <c r="R73" s="172"/>
      <c r="S73" s="172"/>
      <c r="T73" s="172"/>
      <c r="U73" s="172"/>
      <c r="V73" s="172"/>
      <c r="W73" s="172"/>
      <c r="X73" s="172"/>
      <c r="Y73" s="172"/>
      <c r="Z73" s="172"/>
      <c r="AA73" s="172"/>
      <c r="AB73" s="172"/>
      <c r="AC73" s="172"/>
      <c r="AD73" s="172"/>
      <c r="AE73" s="172"/>
      <c r="AF73" s="172"/>
      <c r="AG73" s="172"/>
      <c r="AH73" s="172"/>
      <c r="AI73" s="172"/>
      <c r="AJ73" s="172"/>
      <c r="AK73" s="172"/>
      <c r="AL73" s="172"/>
      <c r="AM73" s="172"/>
      <c r="AN73" s="172"/>
      <c r="AO73" s="172"/>
      <c r="AP73" s="172"/>
      <c r="AQ73" s="172"/>
      <c r="AR73" s="172"/>
      <c r="AS73" s="172"/>
      <c r="AT73" s="172"/>
      <c r="AU73" s="172"/>
      <c r="AV73" s="172"/>
      <c r="AW73" s="172"/>
      <c r="AX73" s="172"/>
      <c r="AY73" s="172"/>
      <c r="AZ73" s="172"/>
    </row>
    <row r="74" spans="1:52" x14ac:dyDescent="0.25">
      <c r="L74" s="172"/>
      <c r="M74" s="172"/>
      <c r="N74" s="172"/>
      <c r="O74" s="172"/>
      <c r="P74" s="172"/>
      <c r="Q74" s="172"/>
      <c r="R74" s="172"/>
      <c r="S74" s="172"/>
      <c r="T74" s="172"/>
      <c r="U74" s="172"/>
      <c r="V74" s="172"/>
      <c r="W74" s="172"/>
      <c r="X74" s="172"/>
      <c r="Y74" s="172"/>
      <c r="Z74" s="172"/>
      <c r="AA74" s="172"/>
      <c r="AB74" s="172"/>
      <c r="AC74" s="172"/>
      <c r="AD74" s="172"/>
      <c r="AE74" s="172"/>
      <c r="AF74" s="172"/>
      <c r="AG74" s="172"/>
      <c r="AH74" s="172"/>
      <c r="AI74" s="172"/>
      <c r="AJ74" s="172"/>
      <c r="AK74" s="172"/>
      <c r="AL74" s="172"/>
      <c r="AM74" s="172"/>
      <c r="AN74" s="172"/>
      <c r="AO74" s="172"/>
      <c r="AP74" s="172"/>
      <c r="AQ74" s="172"/>
      <c r="AR74" s="172"/>
      <c r="AS74" s="172"/>
      <c r="AT74" s="172"/>
      <c r="AU74" s="172"/>
      <c r="AV74" s="172"/>
      <c r="AW74" s="172"/>
      <c r="AX74" s="172"/>
      <c r="AY74" s="172"/>
      <c r="AZ74" s="172"/>
    </row>
    <row r="75" spans="1:52" x14ac:dyDescent="0.25">
      <c r="L75" s="172"/>
      <c r="M75" s="172"/>
      <c r="N75" s="172"/>
      <c r="O75" s="172"/>
      <c r="P75" s="172"/>
      <c r="Q75" s="172"/>
      <c r="R75" s="172"/>
      <c r="S75" s="172"/>
      <c r="T75" s="172"/>
      <c r="U75" s="172"/>
      <c r="V75" s="172"/>
      <c r="W75" s="172"/>
      <c r="X75" s="172"/>
      <c r="Y75" s="172"/>
      <c r="Z75" s="172"/>
      <c r="AA75" s="172"/>
      <c r="AB75" s="172"/>
      <c r="AC75" s="172"/>
      <c r="AD75" s="172"/>
      <c r="AE75" s="172"/>
      <c r="AF75" s="172"/>
      <c r="AG75" s="172"/>
      <c r="AH75" s="172"/>
      <c r="AI75" s="172"/>
      <c r="AJ75" s="172"/>
      <c r="AK75" s="172"/>
      <c r="AL75" s="172"/>
      <c r="AM75" s="172"/>
      <c r="AN75" s="172"/>
      <c r="AO75" s="172"/>
      <c r="AP75" s="172"/>
      <c r="AQ75" s="172"/>
      <c r="AR75" s="172"/>
      <c r="AS75" s="172"/>
      <c r="AT75" s="172"/>
      <c r="AU75" s="172"/>
      <c r="AV75" s="172"/>
      <c r="AW75" s="172"/>
      <c r="AX75" s="172"/>
      <c r="AY75" s="172"/>
      <c r="AZ75" s="172"/>
    </row>
    <row r="76" spans="1:52" x14ac:dyDescent="0.25">
      <c r="L76" s="172"/>
      <c r="M76" s="172"/>
      <c r="N76" s="172"/>
      <c r="O76" s="172"/>
      <c r="P76" s="172"/>
      <c r="Q76" s="172"/>
      <c r="R76" s="172"/>
      <c r="S76" s="172"/>
      <c r="T76" s="172"/>
      <c r="U76" s="172"/>
      <c r="V76" s="172"/>
      <c r="W76" s="172"/>
      <c r="X76" s="172"/>
      <c r="Y76" s="172"/>
      <c r="Z76" s="172"/>
      <c r="AA76" s="172"/>
      <c r="AB76" s="172"/>
      <c r="AC76" s="172"/>
      <c r="AD76" s="172"/>
      <c r="AE76" s="172"/>
      <c r="AF76" s="172"/>
      <c r="AG76" s="172"/>
      <c r="AH76" s="172"/>
      <c r="AI76" s="172"/>
      <c r="AJ76" s="172"/>
      <c r="AK76" s="172"/>
      <c r="AL76" s="172"/>
      <c r="AM76" s="172"/>
      <c r="AN76" s="172"/>
      <c r="AO76" s="172"/>
      <c r="AP76" s="172"/>
      <c r="AQ76" s="172"/>
      <c r="AR76" s="172"/>
      <c r="AS76" s="172"/>
      <c r="AT76" s="172"/>
      <c r="AU76" s="172"/>
      <c r="AV76" s="172"/>
      <c r="AW76" s="172"/>
      <c r="AX76" s="172"/>
      <c r="AY76" s="172"/>
      <c r="AZ76" s="172"/>
    </row>
    <row r="77" spans="1:52" x14ac:dyDescent="0.25">
      <c r="L77" s="172"/>
      <c r="M77" s="172"/>
      <c r="N77" s="172"/>
      <c r="O77" s="172"/>
      <c r="P77" s="172"/>
      <c r="Q77" s="172"/>
      <c r="R77" s="172"/>
      <c r="S77" s="172"/>
      <c r="T77" s="172"/>
      <c r="U77" s="172"/>
      <c r="V77" s="172"/>
      <c r="W77" s="172"/>
      <c r="X77" s="172"/>
      <c r="Y77" s="172"/>
      <c r="Z77" s="172"/>
      <c r="AA77" s="172"/>
      <c r="AB77" s="172"/>
      <c r="AC77" s="172"/>
      <c r="AD77" s="172"/>
      <c r="AE77" s="172"/>
      <c r="AF77" s="172"/>
      <c r="AG77" s="172"/>
      <c r="AH77" s="172"/>
      <c r="AI77" s="172"/>
      <c r="AJ77" s="172"/>
      <c r="AK77" s="172"/>
      <c r="AL77" s="172"/>
      <c r="AM77" s="172"/>
      <c r="AN77" s="172"/>
      <c r="AO77" s="172"/>
      <c r="AP77" s="172"/>
      <c r="AQ77" s="172"/>
      <c r="AR77" s="172"/>
      <c r="AS77" s="172"/>
      <c r="AT77" s="172"/>
      <c r="AU77" s="172"/>
      <c r="AV77" s="172"/>
      <c r="AW77" s="172"/>
      <c r="AX77" s="172"/>
      <c r="AY77" s="172"/>
      <c r="AZ77" s="172"/>
    </row>
    <row r="78" spans="1:52" x14ac:dyDescent="0.25">
      <c r="L78" s="172"/>
      <c r="M78" s="172"/>
      <c r="N78" s="172"/>
      <c r="O78" s="172"/>
      <c r="P78" s="172"/>
      <c r="Q78" s="172"/>
      <c r="R78" s="172"/>
      <c r="S78" s="172"/>
      <c r="T78" s="172"/>
      <c r="U78" s="172"/>
      <c r="V78" s="172"/>
      <c r="W78" s="172"/>
      <c r="X78" s="172"/>
      <c r="Y78" s="172"/>
      <c r="Z78" s="172"/>
      <c r="AA78" s="172"/>
      <c r="AB78" s="172"/>
      <c r="AC78" s="172"/>
      <c r="AD78" s="172"/>
      <c r="AE78" s="172"/>
      <c r="AF78" s="172"/>
      <c r="AG78" s="172"/>
      <c r="AH78" s="172"/>
      <c r="AI78" s="172"/>
      <c r="AJ78" s="172"/>
      <c r="AK78" s="172"/>
      <c r="AL78" s="172"/>
      <c r="AM78" s="172"/>
      <c r="AN78" s="172"/>
      <c r="AO78" s="172"/>
      <c r="AP78" s="172"/>
      <c r="AQ78" s="172"/>
      <c r="AR78" s="172"/>
      <c r="AS78" s="172"/>
      <c r="AT78" s="172"/>
      <c r="AU78" s="172"/>
      <c r="AV78" s="172"/>
      <c r="AW78" s="172"/>
      <c r="AX78" s="172"/>
      <c r="AY78" s="172"/>
      <c r="AZ78" s="172"/>
    </row>
    <row r="79" spans="1:52" ht="13.5" customHeight="1" x14ac:dyDescent="0.25">
      <c r="L79" s="172"/>
      <c r="M79" s="172"/>
      <c r="N79" s="172"/>
      <c r="O79" s="172"/>
      <c r="P79" s="172"/>
      <c r="Q79" s="172"/>
      <c r="R79" s="172"/>
      <c r="S79" s="172"/>
      <c r="T79" s="172"/>
      <c r="U79" s="172"/>
      <c r="V79" s="172"/>
      <c r="W79" s="172"/>
      <c r="X79" s="172"/>
      <c r="Y79" s="172"/>
      <c r="Z79" s="172"/>
      <c r="AA79" s="172"/>
      <c r="AB79" s="172"/>
      <c r="AC79" s="172"/>
      <c r="AD79" s="172"/>
      <c r="AE79" s="172"/>
      <c r="AF79" s="172"/>
      <c r="AG79" s="172"/>
      <c r="AH79" s="172"/>
      <c r="AI79" s="172"/>
      <c r="AJ79" s="172"/>
      <c r="AK79" s="172"/>
      <c r="AL79" s="172"/>
      <c r="AM79" s="172"/>
      <c r="AN79" s="172"/>
      <c r="AO79" s="172"/>
      <c r="AP79" s="172"/>
      <c r="AQ79" s="172"/>
      <c r="AR79" s="172"/>
      <c r="AS79" s="172"/>
      <c r="AT79" s="172"/>
      <c r="AU79" s="172"/>
      <c r="AV79" s="172"/>
      <c r="AW79" s="172"/>
      <c r="AX79" s="172"/>
      <c r="AY79" s="172"/>
      <c r="AZ79" s="172"/>
    </row>
    <row r="80" spans="1:52" x14ac:dyDescent="0.25">
      <c r="L80" s="172"/>
      <c r="M80" s="172"/>
      <c r="N80" s="172"/>
      <c r="O80" s="172"/>
      <c r="P80" s="172"/>
      <c r="Q80" s="172"/>
      <c r="R80" s="172"/>
      <c r="S80" s="172"/>
      <c r="T80" s="172"/>
      <c r="U80" s="172"/>
      <c r="V80" s="172"/>
      <c r="W80" s="172"/>
      <c r="X80" s="172"/>
      <c r="Y80" s="172"/>
      <c r="Z80" s="172"/>
      <c r="AA80" s="172"/>
      <c r="AB80" s="172"/>
      <c r="AC80" s="172"/>
      <c r="AD80" s="172"/>
      <c r="AE80" s="172"/>
      <c r="AF80" s="172"/>
      <c r="AG80" s="172"/>
      <c r="AH80" s="172"/>
      <c r="AI80" s="172"/>
      <c r="AJ80" s="172"/>
      <c r="AK80" s="172"/>
      <c r="AL80" s="172"/>
      <c r="AM80" s="172"/>
      <c r="AN80" s="172"/>
      <c r="AO80" s="172"/>
      <c r="AP80" s="172"/>
      <c r="AQ80" s="172"/>
      <c r="AR80" s="172"/>
      <c r="AS80" s="172"/>
      <c r="AT80" s="172"/>
      <c r="AU80" s="172"/>
      <c r="AV80" s="172"/>
      <c r="AW80" s="172"/>
      <c r="AX80" s="172"/>
      <c r="AY80" s="172"/>
      <c r="AZ80" s="172"/>
    </row>
    <row r="81" spans="12:52" x14ac:dyDescent="0.25">
      <c r="L81" s="172"/>
      <c r="M81" s="172"/>
      <c r="N81" s="172"/>
      <c r="O81" s="172"/>
      <c r="P81" s="172"/>
      <c r="Q81" s="172"/>
      <c r="R81" s="172"/>
      <c r="S81" s="172"/>
      <c r="T81" s="172"/>
      <c r="U81" s="172"/>
      <c r="V81" s="172"/>
      <c r="W81" s="172"/>
      <c r="X81" s="172"/>
      <c r="Y81" s="172"/>
      <c r="Z81" s="172"/>
      <c r="AA81" s="172"/>
      <c r="AB81" s="172"/>
      <c r="AC81" s="172"/>
      <c r="AD81" s="172"/>
      <c r="AE81" s="172"/>
      <c r="AF81" s="172"/>
      <c r="AG81" s="172"/>
      <c r="AH81" s="172"/>
      <c r="AI81" s="172"/>
      <c r="AJ81" s="172"/>
      <c r="AK81" s="172"/>
      <c r="AL81" s="172"/>
      <c r="AM81" s="172"/>
      <c r="AN81" s="172"/>
      <c r="AO81" s="172"/>
      <c r="AP81" s="172"/>
      <c r="AQ81" s="172"/>
      <c r="AR81" s="172"/>
      <c r="AS81" s="172"/>
      <c r="AT81" s="172"/>
      <c r="AU81" s="172"/>
      <c r="AV81" s="172"/>
      <c r="AW81" s="172"/>
      <c r="AX81" s="172"/>
      <c r="AY81" s="172"/>
      <c r="AZ81" s="172"/>
    </row>
    <row r="82" spans="12:52" x14ac:dyDescent="0.25">
      <c r="L82" s="172"/>
      <c r="M82" s="172"/>
      <c r="N82" s="172"/>
      <c r="O82" s="172"/>
      <c r="P82" s="172"/>
      <c r="Q82" s="172"/>
      <c r="R82" s="172"/>
      <c r="S82" s="172"/>
      <c r="T82" s="172"/>
      <c r="U82" s="172"/>
      <c r="V82" s="172"/>
      <c r="W82" s="172"/>
      <c r="X82" s="172"/>
      <c r="Y82" s="172"/>
      <c r="Z82" s="172"/>
      <c r="AA82" s="172"/>
      <c r="AB82" s="172"/>
      <c r="AC82" s="172"/>
      <c r="AD82" s="172"/>
      <c r="AE82" s="172"/>
      <c r="AF82" s="172"/>
      <c r="AG82" s="172"/>
      <c r="AH82" s="172"/>
      <c r="AI82" s="172"/>
      <c r="AJ82" s="172"/>
      <c r="AK82" s="172"/>
      <c r="AL82" s="172"/>
      <c r="AM82" s="172"/>
      <c r="AN82" s="172"/>
      <c r="AO82" s="172"/>
      <c r="AP82" s="172"/>
      <c r="AQ82" s="172"/>
      <c r="AR82" s="172"/>
      <c r="AS82" s="172"/>
      <c r="AT82" s="172"/>
      <c r="AU82" s="172"/>
      <c r="AV82" s="172"/>
      <c r="AW82" s="172"/>
      <c r="AX82" s="172"/>
      <c r="AY82" s="172"/>
      <c r="AZ82" s="172"/>
    </row>
    <row r="83" spans="12:52" x14ac:dyDescent="0.25">
      <c r="L83" s="172"/>
      <c r="M83" s="172"/>
      <c r="N83" s="172"/>
      <c r="O83" s="172"/>
      <c r="P83" s="172"/>
      <c r="Q83" s="172"/>
      <c r="R83" s="172"/>
      <c r="S83" s="172"/>
      <c r="T83" s="172"/>
      <c r="U83" s="172"/>
      <c r="V83" s="172"/>
      <c r="W83" s="172"/>
      <c r="X83" s="172"/>
      <c r="Y83" s="172"/>
      <c r="Z83" s="172"/>
      <c r="AA83" s="172"/>
      <c r="AB83" s="172"/>
      <c r="AC83" s="172"/>
      <c r="AD83" s="172"/>
      <c r="AE83" s="172"/>
      <c r="AF83" s="172"/>
      <c r="AG83" s="172"/>
      <c r="AH83" s="172"/>
      <c r="AI83" s="172"/>
      <c r="AJ83" s="172"/>
      <c r="AK83" s="172"/>
      <c r="AL83" s="172"/>
      <c r="AM83" s="172"/>
      <c r="AN83" s="172"/>
      <c r="AO83" s="172"/>
      <c r="AP83" s="172"/>
      <c r="AQ83" s="172"/>
      <c r="AR83" s="172"/>
      <c r="AS83" s="172"/>
      <c r="AT83" s="172"/>
      <c r="AU83" s="172"/>
      <c r="AV83" s="172"/>
      <c r="AW83" s="172"/>
      <c r="AX83" s="172"/>
      <c r="AY83" s="172"/>
      <c r="AZ83" s="172"/>
    </row>
    <row r="84" spans="12:52" x14ac:dyDescent="0.25">
      <c r="L84" s="172"/>
      <c r="M84" s="172"/>
      <c r="N84" s="172"/>
      <c r="O84" s="172"/>
      <c r="P84" s="172"/>
      <c r="Q84" s="172"/>
      <c r="R84" s="172"/>
      <c r="S84" s="172"/>
      <c r="T84" s="172"/>
      <c r="U84" s="172"/>
      <c r="V84" s="172"/>
      <c r="W84" s="172"/>
      <c r="X84" s="172"/>
      <c r="Y84" s="172"/>
      <c r="Z84" s="172"/>
      <c r="AA84" s="172"/>
      <c r="AB84" s="172"/>
      <c r="AC84" s="172"/>
      <c r="AD84" s="172"/>
      <c r="AE84" s="172"/>
      <c r="AF84" s="172"/>
      <c r="AG84" s="172"/>
      <c r="AH84" s="172"/>
      <c r="AI84" s="172"/>
      <c r="AJ84" s="172"/>
      <c r="AK84" s="172"/>
      <c r="AL84" s="172"/>
      <c r="AM84" s="172"/>
      <c r="AN84" s="172"/>
      <c r="AO84" s="172"/>
      <c r="AP84" s="172"/>
      <c r="AQ84" s="172"/>
      <c r="AR84" s="172"/>
      <c r="AS84" s="172"/>
      <c r="AT84" s="172"/>
      <c r="AU84" s="172"/>
      <c r="AV84" s="172"/>
      <c r="AW84" s="172"/>
      <c r="AX84" s="172"/>
      <c r="AY84" s="172"/>
      <c r="AZ84" s="172"/>
    </row>
    <row r="85" spans="12:52" x14ac:dyDescent="0.25">
      <c r="L85" s="172"/>
      <c r="M85" s="172"/>
      <c r="N85" s="172"/>
      <c r="O85" s="172"/>
      <c r="P85" s="172"/>
      <c r="Q85" s="172"/>
      <c r="R85" s="172"/>
      <c r="S85" s="172"/>
      <c r="T85" s="172"/>
      <c r="U85" s="172"/>
      <c r="V85" s="172"/>
      <c r="W85" s="172"/>
      <c r="X85" s="172"/>
      <c r="Y85" s="172"/>
      <c r="Z85" s="172"/>
      <c r="AA85" s="172"/>
      <c r="AB85" s="172"/>
      <c r="AC85" s="172"/>
      <c r="AD85" s="172"/>
      <c r="AE85" s="172"/>
      <c r="AF85" s="172"/>
      <c r="AG85" s="172"/>
      <c r="AH85" s="172"/>
      <c r="AI85" s="172"/>
      <c r="AJ85" s="172"/>
      <c r="AK85" s="172"/>
      <c r="AL85" s="172"/>
      <c r="AM85" s="172"/>
      <c r="AN85" s="172"/>
      <c r="AO85" s="172"/>
      <c r="AP85" s="172"/>
      <c r="AQ85" s="172"/>
      <c r="AR85" s="172"/>
      <c r="AS85" s="172"/>
      <c r="AT85" s="172"/>
      <c r="AU85" s="172"/>
      <c r="AV85" s="172"/>
      <c r="AW85" s="172"/>
      <c r="AX85" s="172"/>
      <c r="AY85" s="172"/>
      <c r="AZ85" s="172"/>
    </row>
    <row r="86" spans="12:52" x14ac:dyDescent="0.25">
      <c r="L86" s="172"/>
      <c r="M86" s="172"/>
      <c r="N86" s="172"/>
      <c r="O86" s="172"/>
      <c r="P86" s="172"/>
      <c r="Q86" s="172"/>
      <c r="R86" s="172"/>
      <c r="S86" s="172"/>
      <c r="T86" s="172"/>
      <c r="U86" s="172"/>
      <c r="V86" s="172"/>
      <c r="W86" s="172"/>
      <c r="X86" s="172"/>
      <c r="Y86" s="172"/>
      <c r="Z86" s="172"/>
      <c r="AA86" s="172"/>
      <c r="AB86" s="172"/>
      <c r="AC86" s="172"/>
      <c r="AD86" s="172"/>
      <c r="AE86" s="172"/>
      <c r="AF86" s="172"/>
      <c r="AG86" s="172"/>
      <c r="AH86" s="172"/>
      <c r="AI86" s="172"/>
      <c r="AJ86" s="172"/>
      <c r="AK86" s="172"/>
      <c r="AL86" s="172"/>
      <c r="AM86" s="172"/>
      <c r="AN86" s="172"/>
      <c r="AO86" s="172"/>
      <c r="AP86" s="172"/>
      <c r="AQ86" s="172"/>
      <c r="AR86" s="172"/>
      <c r="AS86" s="172"/>
      <c r="AT86" s="172"/>
      <c r="AU86" s="172"/>
      <c r="AV86" s="172"/>
      <c r="AW86" s="172"/>
      <c r="AX86" s="172"/>
      <c r="AY86" s="172"/>
      <c r="AZ86" s="172"/>
    </row>
    <row r="87" spans="12:52" x14ac:dyDescent="0.25">
      <c r="L87" s="172"/>
      <c r="M87" s="172"/>
      <c r="N87" s="172"/>
      <c r="O87" s="172"/>
      <c r="P87" s="172"/>
      <c r="Q87" s="172"/>
      <c r="R87" s="172"/>
      <c r="S87" s="172"/>
      <c r="T87" s="172"/>
      <c r="U87" s="172"/>
      <c r="V87" s="172"/>
      <c r="W87" s="172"/>
      <c r="X87" s="172"/>
      <c r="Y87" s="172"/>
      <c r="Z87" s="172"/>
      <c r="AA87" s="172"/>
      <c r="AB87" s="172"/>
      <c r="AC87" s="172"/>
      <c r="AD87" s="172"/>
      <c r="AE87" s="172"/>
      <c r="AF87" s="172"/>
      <c r="AG87" s="172"/>
      <c r="AH87" s="172"/>
      <c r="AI87" s="172"/>
      <c r="AJ87" s="172"/>
      <c r="AK87" s="172"/>
      <c r="AL87" s="172"/>
      <c r="AM87" s="172"/>
      <c r="AN87" s="172"/>
      <c r="AO87" s="172"/>
      <c r="AP87" s="172"/>
      <c r="AQ87" s="172"/>
      <c r="AR87" s="172"/>
      <c r="AS87" s="172"/>
      <c r="AT87" s="172"/>
      <c r="AU87" s="172"/>
      <c r="AV87" s="172"/>
      <c r="AW87" s="172"/>
      <c r="AX87" s="172"/>
      <c r="AY87" s="172"/>
      <c r="AZ87" s="172"/>
    </row>
    <row r="88" spans="12:52" x14ac:dyDescent="0.25">
      <c r="L88" s="172"/>
      <c r="M88" s="172"/>
      <c r="N88" s="172"/>
      <c r="O88" s="172"/>
      <c r="P88" s="172"/>
      <c r="Q88" s="172"/>
      <c r="R88" s="172"/>
      <c r="S88" s="172"/>
      <c r="T88" s="172"/>
      <c r="U88" s="172"/>
      <c r="V88" s="172"/>
      <c r="W88" s="172"/>
      <c r="X88" s="172"/>
      <c r="Y88" s="172"/>
      <c r="Z88" s="172"/>
      <c r="AA88" s="172"/>
      <c r="AB88" s="172"/>
      <c r="AC88" s="172"/>
      <c r="AD88" s="172"/>
      <c r="AE88" s="172"/>
      <c r="AF88" s="172"/>
      <c r="AG88" s="172"/>
      <c r="AH88" s="172"/>
      <c r="AI88" s="172"/>
      <c r="AJ88" s="172"/>
      <c r="AK88" s="172"/>
      <c r="AL88" s="172"/>
      <c r="AM88" s="172"/>
      <c r="AN88" s="172"/>
      <c r="AO88" s="172"/>
      <c r="AP88" s="172"/>
      <c r="AQ88" s="172"/>
      <c r="AR88" s="172"/>
      <c r="AS88" s="172"/>
      <c r="AT88" s="172"/>
      <c r="AU88" s="172"/>
      <c r="AV88" s="172"/>
      <c r="AW88" s="172"/>
      <c r="AX88" s="172"/>
      <c r="AY88" s="172"/>
      <c r="AZ88" s="172"/>
    </row>
    <row r="89" spans="12:52" x14ac:dyDescent="0.25">
      <c r="L89" s="172"/>
      <c r="M89" s="172"/>
      <c r="N89" s="172"/>
      <c r="O89" s="172"/>
      <c r="P89" s="172"/>
      <c r="Q89" s="172"/>
      <c r="R89" s="172"/>
      <c r="S89" s="172"/>
      <c r="T89" s="172"/>
      <c r="U89" s="172"/>
      <c r="V89" s="172"/>
      <c r="W89" s="172"/>
      <c r="X89" s="172"/>
      <c r="Y89" s="172"/>
      <c r="Z89" s="172"/>
      <c r="AA89" s="172"/>
      <c r="AB89" s="172"/>
      <c r="AC89" s="172"/>
      <c r="AD89" s="172"/>
      <c r="AE89" s="172"/>
      <c r="AF89" s="172"/>
      <c r="AG89" s="172"/>
      <c r="AH89" s="172"/>
      <c r="AI89" s="172"/>
      <c r="AJ89" s="172"/>
      <c r="AK89" s="172"/>
      <c r="AL89" s="172"/>
      <c r="AM89" s="172"/>
      <c r="AN89" s="172"/>
      <c r="AO89" s="172"/>
      <c r="AP89" s="172"/>
      <c r="AQ89" s="172"/>
      <c r="AR89" s="172"/>
      <c r="AS89" s="172"/>
      <c r="AT89" s="172"/>
      <c r="AU89" s="172"/>
      <c r="AV89" s="172"/>
      <c r="AW89" s="172"/>
      <c r="AX89" s="172"/>
      <c r="AY89" s="172"/>
      <c r="AZ89" s="172"/>
    </row>
    <row r="90" spans="12:52" x14ac:dyDescent="0.25">
      <c r="L90" s="172"/>
      <c r="M90" s="172"/>
      <c r="N90" s="172"/>
      <c r="O90" s="172"/>
      <c r="P90" s="172"/>
      <c r="Q90" s="172"/>
      <c r="R90" s="172"/>
      <c r="S90" s="172"/>
      <c r="T90" s="172"/>
      <c r="U90" s="172"/>
      <c r="V90" s="172"/>
      <c r="W90" s="172"/>
      <c r="X90" s="172"/>
      <c r="Y90" s="172"/>
      <c r="Z90" s="172"/>
      <c r="AA90" s="172"/>
      <c r="AB90" s="172"/>
      <c r="AC90" s="172"/>
      <c r="AD90" s="172"/>
      <c r="AE90" s="172"/>
      <c r="AF90" s="172"/>
      <c r="AG90" s="172"/>
      <c r="AH90" s="172"/>
      <c r="AI90" s="172"/>
      <c r="AJ90" s="172"/>
      <c r="AK90" s="172"/>
      <c r="AL90" s="172"/>
      <c r="AM90" s="172"/>
      <c r="AN90" s="172"/>
      <c r="AO90" s="172"/>
      <c r="AP90" s="172"/>
      <c r="AQ90" s="172"/>
      <c r="AR90" s="172"/>
      <c r="AS90" s="172"/>
      <c r="AT90" s="172"/>
      <c r="AU90" s="172"/>
      <c r="AV90" s="172"/>
      <c r="AW90" s="172"/>
      <c r="AX90" s="172"/>
      <c r="AY90" s="172"/>
      <c r="AZ90" s="172"/>
    </row>
    <row r="91" spans="12:52" x14ac:dyDescent="0.25">
      <c r="L91" s="172"/>
      <c r="M91" s="172"/>
      <c r="N91" s="172"/>
      <c r="O91" s="172"/>
      <c r="P91" s="172"/>
      <c r="Q91" s="172"/>
      <c r="R91" s="172"/>
      <c r="S91" s="172"/>
      <c r="T91" s="172"/>
      <c r="U91" s="172"/>
      <c r="V91" s="172"/>
      <c r="W91" s="172"/>
      <c r="X91" s="172"/>
      <c r="Y91" s="172"/>
      <c r="Z91" s="172"/>
      <c r="AA91" s="172"/>
      <c r="AB91" s="172"/>
      <c r="AC91" s="172"/>
      <c r="AD91" s="172"/>
      <c r="AE91" s="172"/>
      <c r="AF91" s="172"/>
      <c r="AG91" s="172"/>
      <c r="AH91" s="172"/>
      <c r="AI91" s="172"/>
      <c r="AJ91" s="172"/>
      <c r="AK91" s="172"/>
      <c r="AL91" s="172"/>
      <c r="AM91" s="172"/>
      <c r="AN91" s="172"/>
      <c r="AO91" s="172"/>
      <c r="AP91" s="172"/>
      <c r="AQ91" s="172"/>
      <c r="AR91" s="172"/>
      <c r="AS91" s="172"/>
      <c r="AT91" s="172"/>
      <c r="AU91" s="172"/>
      <c r="AV91" s="172"/>
      <c r="AW91" s="172"/>
      <c r="AX91" s="172"/>
      <c r="AY91" s="172"/>
      <c r="AZ91" s="172"/>
    </row>
    <row r="92" spans="12:52" x14ac:dyDescent="0.25">
      <c r="L92" s="172"/>
      <c r="M92" s="172"/>
      <c r="N92" s="172"/>
      <c r="O92" s="172"/>
      <c r="P92" s="172"/>
      <c r="Q92" s="172"/>
      <c r="R92" s="172"/>
      <c r="S92" s="172"/>
      <c r="T92" s="172"/>
      <c r="U92" s="172"/>
      <c r="V92" s="172"/>
      <c r="W92" s="172"/>
      <c r="X92" s="172"/>
      <c r="Y92" s="172"/>
      <c r="Z92" s="172"/>
      <c r="AA92" s="172"/>
      <c r="AB92" s="172"/>
      <c r="AC92" s="172"/>
      <c r="AD92" s="172"/>
      <c r="AE92" s="172"/>
      <c r="AF92" s="172"/>
      <c r="AG92" s="172"/>
      <c r="AH92" s="172"/>
      <c r="AI92" s="172"/>
      <c r="AJ92" s="172"/>
      <c r="AK92" s="172"/>
      <c r="AL92" s="172"/>
      <c r="AM92" s="172"/>
      <c r="AN92" s="172"/>
      <c r="AO92" s="172"/>
      <c r="AP92" s="172"/>
      <c r="AQ92" s="172"/>
      <c r="AR92" s="172"/>
      <c r="AS92" s="172"/>
      <c r="AT92" s="172"/>
      <c r="AU92" s="172"/>
      <c r="AV92" s="172"/>
      <c r="AW92" s="172"/>
      <c r="AX92" s="172"/>
      <c r="AY92" s="172"/>
      <c r="AZ92" s="172"/>
    </row>
    <row r="93" spans="12:52" x14ac:dyDescent="0.25">
      <c r="L93" s="172"/>
      <c r="M93" s="172"/>
      <c r="N93" s="172"/>
      <c r="O93" s="172"/>
      <c r="P93" s="172"/>
      <c r="Q93" s="172"/>
      <c r="R93" s="172"/>
      <c r="S93" s="172"/>
      <c r="T93" s="172"/>
      <c r="U93" s="172"/>
      <c r="V93" s="172"/>
      <c r="W93" s="172"/>
      <c r="X93" s="172"/>
      <c r="Y93" s="172"/>
      <c r="Z93" s="172"/>
      <c r="AA93" s="172"/>
      <c r="AB93" s="172"/>
      <c r="AC93" s="172"/>
      <c r="AD93" s="172"/>
      <c r="AE93" s="172"/>
      <c r="AF93" s="172"/>
      <c r="AG93" s="172"/>
      <c r="AH93" s="172"/>
      <c r="AI93" s="172"/>
      <c r="AJ93" s="172"/>
      <c r="AK93" s="172"/>
      <c r="AL93" s="172"/>
      <c r="AM93" s="172"/>
      <c r="AN93" s="172"/>
      <c r="AO93" s="172"/>
      <c r="AP93" s="172"/>
      <c r="AQ93" s="172"/>
      <c r="AR93" s="172"/>
      <c r="AS93" s="172"/>
      <c r="AT93" s="172"/>
      <c r="AU93" s="172"/>
      <c r="AV93" s="172"/>
      <c r="AW93" s="172"/>
      <c r="AX93" s="172"/>
      <c r="AY93" s="172"/>
      <c r="AZ93" s="172"/>
    </row>
    <row r="94" spans="12:52" x14ac:dyDescent="0.25">
      <c r="L94" s="172"/>
      <c r="M94" s="172"/>
      <c r="N94" s="172"/>
      <c r="O94" s="172"/>
      <c r="P94" s="172"/>
      <c r="Q94" s="172"/>
      <c r="R94" s="172"/>
      <c r="S94" s="172"/>
      <c r="T94" s="172"/>
      <c r="U94" s="172"/>
      <c r="V94" s="172"/>
      <c r="W94" s="172"/>
      <c r="X94" s="172"/>
      <c r="Y94" s="172"/>
      <c r="Z94" s="172"/>
      <c r="AA94" s="172"/>
      <c r="AB94" s="172"/>
      <c r="AC94" s="172"/>
      <c r="AD94" s="172"/>
      <c r="AE94" s="172"/>
      <c r="AF94" s="172"/>
      <c r="AG94" s="172"/>
      <c r="AH94" s="172"/>
      <c r="AI94" s="172"/>
      <c r="AJ94" s="172"/>
      <c r="AK94" s="172"/>
      <c r="AL94" s="172"/>
      <c r="AM94" s="172"/>
      <c r="AN94" s="172"/>
      <c r="AO94" s="172"/>
      <c r="AP94" s="172"/>
      <c r="AQ94" s="172"/>
      <c r="AR94" s="172"/>
      <c r="AS94" s="172"/>
      <c r="AT94" s="172"/>
      <c r="AU94" s="172"/>
      <c r="AV94" s="172"/>
      <c r="AW94" s="172"/>
      <c r="AX94" s="172"/>
      <c r="AY94" s="172"/>
      <c r="AZ94" s="172"/>
    </row>
    <row r="95" spans="12:52" x14ac:dyDescent="0.25">
      <c r="L95" s="172"/>
      <c r="M95" s="172"/>
      <c r="N95" s="172"/>
      <c r="O95" s="172"/>
      <c r="P95" s="172"/>
      <c r="Q95" s="172"/>
      <c r="R95" s="172"/>
      <c r="S95" s="172"/>
      <c r="T95" s="172"/>
      <c r="U95" s="172"/>
      <c r="V95" s="172"/>
      <c r="W95" s="172"/>
      <c r="X95" s="172"/>
      <c r="Y95" s="172"/>
      <c r="Z95" s="172"/>
      <c r="AA95" s="172"/>
      <c r="AB95" s="172"/>
      <c r="AC95" s="172"/>
      <c r="AD95" s="172"/>
      <c r="AE95" s="172"/>
      <c r="AF95" s="172"/>
      <c r="AG95" s="172"/>
      <c r="AH95" s="172"/>
      <c r="AI95" s="172"/>
      <c r="AJ95" s="172"/>
      <c r="AK95" s="172"/>
      <c r="AL95" s="172"/>
      <c r="AM95" s="172"/>
      <c r="AN95" s="172"/>
      <c r="AO95" s="172"/>
      <c r="AP95" s="172"/>
      <c r="AQ95" s="172"/>
      <c r="AR95" s="172"/>
      <c r="AS95" s="172"/>
      <c r="AT95" s="172"/>
      <c r="AU95" s="172"/>
      <c r="AV95" s="172"/>
      <c r="AW95" s="172"/>
      <c r="AX95" s="172"/>
      <c r="AY95" s="172"/>
      <c r="AZ95" s="172"/>
    </row>
    <row r="96" spans="12:52" x14ac:dyDescent="0.25">
      <c r="L96" s="172"/>
      <c r="M96" s="172"/>
      <c r="N96" s="172"/>
      <c r="O96" s="172"/>
      <c r="P96" s="172"/>
      <c r="Q96" s="172"/>
      <c r="R96" s="172"/>
      <c r="S96" s="172"/>
      <c r="T96" s="172"/>
      <c r="U96" s="172"/>
      <c r="V96" s="172"/>
      <c r="W96" s="172"/>
      <c r="X96" s="172"/>
      <c r="Y96" s="172"/>
      <c r="Z96" s="172"/>
      <c r="AA96" s="172"/>
      <c r="AB96" s="172"/>
      <c r="AC96" s="172"/>
      <c r="AD96" s="172"/>
      <c r="AE96" s="172"/>
      <c r="AF96" s="172"/>
      <c r="AG96" s="172"/>
      <c r="AH96" s="172"/>
      <c r="AI96" s="172"/>
      <c r="AJ96" s="172"/>
      <c r="AK96" s="172"/>
      <c r="AL96" s="172"/>
      <c r="AM96" s="172"/>
      <c r="AN96" s="172"/>
      <c r="AO96" s="172"/>
      <c r="AP96" s="172"/>
      <c r="AQ96" s="172"/>
      <c r="AR96" s="172"/>
      <c r="AS96" s="172"/>
      <c r="AT96" s="172"/>
      <c r="AU96" s="172"/>
      <c r="AV96" s="172"/>
      <c r="AW96" s="172"/>
      <c r="AX96" s="172"/>
      <c r="AY96" s="172"/>
      <c r="AZ96" s="172"/>
    </row>
    <row r="97" spans="12:52" x14ac:dyDescent="0.25">
      <c r="L97" s="172"/>
      <c r="M97" s="172"/>
      <c r="N97" s="172"/>
      <c r="O97" s="172"/>
      <c r="P97" s="172"/>
      <c r="Q97" s="172"/>
      <c r="R97" s="172"/>
      <c r="S97" s="172"/>
      <c r="T97" s="172"/>
      <c r="U97" s="172"/>
      <c r="V97" s="172"/>
      <c r="W97" s="172"/>
      <c r="X97" s="172"/>
      <c r="Y97" s="172"/>
      <c r="Z97" s="172"/>
      <c r="AA97" s="172"/>
      <c r="AB97" s="172"/>
      <c r="AC97" s="172"/>
      <c r="AD97" s="172"/>
      <c r="AE97" s="172"/>
      <c r="AF97" s="172"/>
      <c r="AG97" s="172"/>
      <c r="AH97" s="172"/>
      <c r="AI97" s="172"/>
      <c r="AJ97" s="172"/>
      <c r="AK97" s="172"/>
      <c r="AL97" s="172"/>
      <c r="AM97" s="172"/>
      <c r="AN97" s="172"/>
      <c r="AO97" s="172"/>
      <c r="AP97" s="172"/>
      <c r="AQ97" s="172"/>
      <c r="AR97" s="172"/>
      <c r="AS97" s="172"/>
      <c r="AT97" s="172"/>
      <c r="AU97" s="172"/>
      <c r="AV97" s="172"/>
      <c r="AW97" s="172"/>
      <c r="AX97" s="172"/>
      <c r="AY97" s="172"/>
      <c r="AZ97" s="172"/>
    </row>
    <row r="98" spans="12:52" x14ac:dyDescent="0.25">
      <c r="L98" s="172"/>
      <c r="M98" s="172"/>
      <c r="N98" s="172"/>
      <c r="O98" s="172"/>
      <c r="P98" s="172"/>
      <c r="Q98" s="172"/>
      <c r="R98" s="172"/>
      <c r="S98" s="172"/>
      <c r="T98" s="172"/>
      <c r="U98" s="172"/>
      <c r="V98" s="172"/>
      <c r="W98" s="172"/>
      <c r="X98" s="172"/>
      <c r="Y98" s="172"/>
      <c r="Z98" s="172"/>
      <c r="AA98" s="172"/>
      <c r="AB98" s="172"/>
      <c r="AC98" s="172"/>
      <c r="AD98" s="172"/>
      <c r="AE98" s="172"/>
      <c r="AF98" s="172"/>
      <c r="AG98" s="172"/>
      <c r="AH98" s="172"/>
      <c r="AI98" s="172"/>
      <c r="AJ98" s="172"/>
      <c r="AK98" s="172"/>
      <c r="AL98" s="172"/>
      <c r="AM98" s="172"/>
      <c r="AN98" s="172"/>
      <c r="AO98" s="172"/>
      <c r="AP98" s="172"/>
      <c r="AQ98" s="172"/>
      <c r="AR98" s="172"/>
      <c r="AS98" s="172"/>
      <c r="AT98" s="172"/>
      <c r="AU98" s="172"/>
      <c r="AV98" s="172"/>
      <c r="AW98" s="172"/>
      <c r="AX98" s="172"/>
      <c r="AY98" s="172"/>
      <c r="AZ98" s="172"/>
    </row>
    <row r="99" spans="12:52" x14ac:dyDescent="0.25">
      <c r="L99" s="172"/>
      <c r="M99" s="172"/>
      <c r="N99" s="172"/>
      <c r="O99" s="172"/>
      <c r="P99" s="172"/>
      <c r="Q99" s="172"/>
      <c r="R99" s="172"/>
      <c r="S99" s="172"/>
      <c r="T99" s="172"/>
      <c r="U99" s="172"/>
      <c r="V99" s="172"/>
      <c r="W99" s="172"/>
      <c r="X99" s="172"/>
      <c r="Y99" s="172"/>
      <c r="Z99" s="172"/>
      <c r="AA99" s="172"/>
      <c r="AB99" s="172"/>
      <c r="AC99" s="172"/>
      <c r="AD99" s="172"/>
      <c r="AE99" s="172"/>
      <c r="AF99" s="172"/>
      <c r="AG99" s="172"/>
      <c r="AH99" s="172"/>
      <c r="AI99" s="172"/>
      <c r="AJ99" s="172"/>
      <c r="AK99" s="172"/>
      <c r="AL99" s="172"/>
      <c r="AM99" s="172"/>
      <c r="AN99" s="172"/>
      <c r="AO99" s="172"/>
      <c r="AP99" s="172"/>
      <c r="AQ99" s="172"/>
      <c r="AR99" s="172"/>
      <c r="AS99" s="172"/>
      <c r="AT99" s="172"/>
      <c r="AU99" s="172"/>
      <c r="AV99" s="172"/>
      <c r="AW99" s="172"/>
      <c r="AX99" s="172"/>
      <c r="AY99" s="172"/>
      <c r="AZ99" s="172"/>
    </row>
    <row r="100" spans="12:52" x14ac:dyDescent="0.25">
      <c r="L100" s="172"/>
      <c r="M100" s="172"/>
      <c r="N100" s="172"/>
      <c r="O100" s="172"/>
      <c r="P100" s="172"/>
      <c r="Q100" s="172"/>
      <c r="R100" s="172"/>
      <c r="S100" s="172"/>
      <c r="T100" s="172"/>
      <c r="U100" s="172"/>
      <c r="V100" s="172"/>
      <c r="W100" s="172"/>
      <c r="X100" s="172"/>
      <c r="Y100" s="172"/>
      <c r="Z100" s="172"/>
      <c r="AA100" s="172"/>
      <c r="AB100" s="172"/>
      <c r="AC100" s="172"/>
      <c r="AD100" s="172"/>
      <c r="AE100" s="172"/>
      <c r="AF100" s="172"/>
      <c r="AG100" s="172"/>
      <c r="AH100" s="172"/>
      <c r="AI100" s="172"/>
      <c r="AJ100" s="172"/>
      <c r="AK100" s="172"/>
      <c r="AL100" s="172"/>
      <c r="AM100" s="172"/>
      <c r="AN100" s="172"/>
      <c r="AO100" s="172"/>
      <c r="AP100" s="172"/>
      <c r="AQ100" s="172"/>
      <c r="AR100" s="172"/>
      <c r="AS100" s="172"/>
      <c r="AT100" s="172"/>
      <c r="AU100" s="172"/>
      <c r="AV100" s="172"/>
      <c r="AW100" s="172"/>
      <c r="AX100" s="172"/>
      <c r="AY100" s="172"/>
      <c r="AZ100" s="172"/>
    </row>
  </sheetData>
  <mergeCells count="21">
    <mergeCell ref="A70:B70"/>
    <mergeCell ref="C70:H70"/>
    <mergeCell ref="C71:H71"/>
    <mergeCell ref="A64:B64"/>
    <mergeCell ref="C64:H64"/>
    <mergeCell ref="C65:H65"/>
    <mergeCell ref="A67:B67"/>
    <mergeCell ref="E67:H67"/>
    <mergeCell ref="E68:H68"/>
    <mergeCell ref="A18:H18"/>
    <mergeCell ref="A21:A22"/>
    <mergeCell ref="B21:B22"/>
    <mergeCell ref="C21:C22"/>
    <mergeCell ref="D21:G21"/>
    <mergeCell ref="H21:H22"/>
    <mergeCell ref="A16:H16"/>
    <mergeCell ref="A3:H3"/>
    <mergeCell ref="A11:H11"/>
    <mergeCell ref="A12:H12"/>
    <mergeCell ref="A13:H13"/>
    <mergeCell ref="A15:H15"/>
  </mergeCells>
  <pageMargins left="0.39370078740157483" right="0.39370078740157483" top="0.78740157480314965" bottom="0.39370078740157483" header="0.78740157480314965" footer="0.39370078740157483"/>
  <pageSetup paperSize="9" scale="94" fitToHeight="0" orientation="landscape" r:id="rId1"/>
  <headerFooter alignWithMargins="0">
    <oddFooter>Страница  &amp;P из &amp;N</oddFooter>
  </headerFooter>
  <rowBreaks count="1" manualBreakCount="1">
    <brk id="43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0"/>
  <sheetViews>
    <sheetView showZeros="0" view="pageBreakPreview" zoomScale="115" zoomScaleNormal="100" zoomScaleSheetLayoutView="115" workbookViewId="0">
      <selection activeCell="E34" sqref="E34"/>
    </sheetView>
  </sheetViews>
  <sheetFormatPr defaultRowHeight="10.5" x14ac:dyDescent="0.25"/>
  <cols>
    <col min="1" max="1" width="6" style="292" customWidth="1"/>
    <col min="2" max="2" width="22.140625" style="292" customWidth="1"/>
    <col min="3" max="3" width="65.28515625" style="292" customWidth="1"/>
    <col min="4" max="8" width="10.85546875" style="292" customWidth="1"/>
    <col min="9" max="10" width="9.140625" style="292"/>
    <col min="11" max="11" width="17.5703125" style="292" customWidth="1"/>
    <col min="12" max="12" width="11.85546875" style="292" bestFit="1" customWidth="1"/>
    <col min="13" max="13" width="9.5703125" style="292" bestFit="1" customWidth="1"/>
    <col min="14" max="14" width="11.7109375" style="292" bestFit="1" customWidth="1"/>
    <col min="15" max="15" width="9.5703125" style="292" bestFit="1" customWidth="1"/>
    <col min="16" max="16" width="11.7109375" style="292" bestFit="1" customWidth="1"/>
    <col min="17" max="17" width="9.140625" style="292"/>
    <col min="18" max="18" width="28.140625" style="292" customWidth="1"/>
    <col min="19" max="22" width="9.140625" style="292" customWidth="1"/>
    <col min="23" max="16384" width="9.140625" style="292"/>
  </cols>
  <sheetData>
    <row r="1" spans="1:52" x14ac:dyDescent="0.25">
      <c r="A1" s="200" t="s">
        <v>147</v>
      </c>
      <c r="C1" s="200" t="s">
        <v>145</v>
      </c>
      <c r="H1" s="199" t="s">
        <v>144</v>
      </c>
      <c r="L1" s="172"/>
      <c r="M1" s="172"/>
      <c r="N1" s="172"/>
      <c r="O1" s="172"/>
      <c r="P1" s="172"/>
      <c r="Q1" s="172"/>
      <c r="R1" s="172"/>
      <c r="S1" s="172"/>
      <c r="T1" s="172"/>
      <c r="U1" s="172"/>
      <c r="V1" s="172"/>
      <c r="W1" s="172"/>
      <c r="X1" s="172"/>
      <c r="Y1" s="172"/>
      <c r="Z1" s="172"/>
      <c r="AA1" s="172"/>
      <c r="AB1" s="172"/>
      <c r="AC1" s="172"/>
      <c r="AD1" s="172"/>
      <c r="AE1" s="172"/>
      <c r="AF1" s="172"/>
      <c r="AG1" s="172"/>
      <c r="AH1" s="172"/>
      <c r="AI1" s="172"/>
      <c r="AJ1" s="172"/>
      <c r="AK1" s="172"/>
      <c r="AL1" s="172"/>
      <c r="AM1" s="172"/>
      <c r="AN1" s="172"/>
      <c r="AO1" s="172"/>
      <c r="AP1" s="172"/>
      <c r="AQ1" s="172"/>
      <c r="AR1" s="172"/>
      <c r="AS1" s="172"/>
      <c r="AT1" s="172"/>
      <c r="AU1" s="172"/>
      <c r="AV1" s="172"/>
      <c r="AW1" s="172"/>
      <c r="AX1" s="172"/>
      <c r="AY1" s="172"/>
      <c r="AZ1" s="172"/>
    </row>
    <row r="2" spans="1:52" hidden="1" x14ac:dyDescent="0.25">
      <c r="L2" s="172"/>
      <c r="M2" s="172"/>
      <c r="N2" s="172"/>
      <c r="O2" s="172"/>
      <c r="P2" s="172"/>
      <c r="Q2" s="172"/>
      <c r="R2" s="172"/>
      <c r="S2" s="172"/>
      <c r="T2" s="172"/>
      <c r="U2" s="172"/>
      <c r="V2" s="172"/>
      <c r="W2" s="172"/>
      <c r="X2" s="172"/>
      <c r="Y2" s="172"/>
      <c r="Z2" s="172"/>
      <c r="AA2" s="172"/>
      <c r="AB2" s="172"/>
      <c r="AC2" s="172"/>
      <c r="AD2" s="172"/>
      <c r="AE2" s="172"/>
      <c r="AF2" s="172"/>
      <c r="AG2" s="172"/>
      <c r="AH2" s="172"/>
      <c r="AI2" s="172"/>
      <c r="AJ2" s="172"/>
      <c r="AK2" s="172"/>
      <c r="AL2" s="172"/>
      <c r="AM2" s="172"/>
      <c r="AN2" s="172"/>
      <c r="AO2" s="172"/>
      <c r="AP2" s="172"/>
      <c r="AQ2" s="172"/>
      <c r="AR2" s="172"/>
      <c r="AS2" s="172"/>
      <c r="AT2" s="172"/>
      <c r="AU2" s="172"/>
      <c r="AV2" s="172"/>
      <c r="AW2" s="172"/>
      <c r="AX2" s="172"/>
      <c r="AY2" s="172"/>
      <c r="AZ2" s="172"/>
    </row>
    <row r="3" spans="1:52" x14ac:dyDescent="0.25">
      <c r="A3" s="311" t="s">
        <v>143</v>
      </c>
      <c r="B3" s="311"/>
      <c r="C3" s="311"/>
      <c r="D3" s="311"/>
      <c r="E3" s="311"/>
      <c r="F3" s="311"/>
      <c r="G3" s="311"/>
      <c r="H3" s="311"/>
      <c r="L3" s="172"/>
      <c r="M3" s="172"/>
      <c r="N3" s="172"/>
      <c r="O3" s="172"/>
      <c r="P3" s="172"/>
      <c r="Q3" s="172"/>
      <c r="R3" s="172"/>
      <c r="S3" s="172"/>
      <c r="T3" s="172"/>
      <c r="U3" s="172"/>
      <c r="V3" s="172"/>
      <c r="W3" s="172"/>
      <c r="X3" s="172"/>
      <c r="Y3" s="172"/>
      <c r="Z3" s="172"/>
      <c r="AA3" s="172"/>
      <c r="AB3" s="172"/>
      <c r="AC3" s="172"/>
      <c r="AD3" s="172"/>
      <c r="AE3" s="172"/>
      <c r="AF3" s="172"/>
      <c r="AG3" s="172"/>
      <c r="AH3" s="172"/>
      <c r="AI3" s="172"/>
      <c r="AJ3" s="172"/>
      <c r="AK3" s="172"/>
      <c r="AL3" s="172"/>
      <c r="AM3" s="172"/>
      <c r="AN3" s="172"/>
      <c r="AO3" s="172"/>
      <c r="AP3" s="172"/>
      <c r="AQ3" s="172"/>
      <c r="AR3" s="172"/>
      <c r="AS3" s="172"/>
      <c r="AT3" s="172"/>
      <c r="AU3" s="172"/>
      <c r="AV3" s="172"/>
      <c r="AW3" s="172"/>
      <c r="AX3" s="172"/>
      <c r="AY3" s="172"/>
      <c r="AZ3" s="172"/>
    </row>
    <row r="4" spans="1:52" x14ac:dyDescent="0.25">
      <c r="A4" s="305" t="s">
        <v>160</v>
      </c>
      <c r="B4" s="198"/>
      <c r="C4" s="198"/>
      <c r="D4" s="198"/>
      <c r="E4" s="198"/>
      <c r="F4" s="198"/>
      <c r="G4" s="198"/>
      <c r="H4" s="198"/>
      <c r="L4" s="172"/>
      <c r="M4" s="172"/>
      <c r="N4" s="172"/>
      <c r="O4" s="172"/>
      <c r="P4" s="172"/>
      <c r="Q4" s="172"/>
      <c r="R4" s="172"/>
      <c r="S4" s="172"/>
      <c r="T4" s="172"/>
      <c r="U4" s="172"/>
      <c r="V4" s="172"/>
      <c r="W4" s="172"/>
      <c r="X4" s="172"/>
      <c r="Y4" s="172"/>
      <c r="Z4" s="172"/>
      <c r="AA4" s="172"/>
      <c r="AB4" s="172"/>
      <c r="AC4" s="172"/>
      <c r="AD4" s="172"/>
      <c r="AE4" s="172"/>
      <c r="AF4" s="172"/>
      <c r="AG4" s="172"/>
      <c r="AH4" s="172"/>
      <c r="AI4" s="172"/>
      <c r="AJ4" s="172"/>
      <c r="AK4" s="172"/>
      <c r="AL4" s="172"/>
      <c r="AM4" s="172"/>
      <c r="AN4" s="172"/>
      <c r="AO4" s="172"/>
      <c r="AP4" s="172"/>
      <c r="AQ4" s="172"/>
      <c r="AR4" s="172"/>
      <c r="AS4" s="172"/>
      <c r="AT4" s="172"/>
      <c r="AU4" s="172"/>
      <c r="AV4" s="172"/>
      <c r="AW4" s="172"/>
      <c r="AX4" s="172"/>
      <c r="AY4" s="172"/>
      <c r="AZ4" s="172"/>
    </row>
    <row r="5" spans="1:52" hidden="1" x14ac:dyDescent="0.25">
      <c r="B5" s="191"/>
      <c r="C5" s="191"/>
      <c r="D5" s="191"/>
      <c r="E5" s="191"/>
      <c r="F5" s="191"/>
      <c r="G5" s="191"/>
      <c r="H5" s="191"/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72"/>
      <c r="AD5" s="172"/>
      <c r="AE5" s="172"/>
      <c r="AF5" s="172"/>
      <c r="AG5" s="172"/>
      <c r="AH5" s="172"/>
      <c r="AI5" s="172"/>
      <c r="AJ5" s="172"/>
      <c r="AK5" s="172"/>
      <c r="AL5" s="172"/>
      <c r="AM5" s="172"/>
      <c r="AN5" s="172"/>
      <c r="AO5" s="172"/>
      <c r="AP5" s="172"/>
      <c r="AQ5" s="172"/>
      <c r="AR5" s="172"/>
      <c r="AS5" s="172"/>
      <c r="AT5" s="172"/>
      <c r="AU5" s="172"/>
      <c r="AV5" s="172"/>
      <c r="AW5" s="172"/>
      <c r="AX5" s="172"/>
      <c r="AY5" s="172"/>
      <c r="AZ5" s="172"/>
    </row>
    <row r="6" spans="1:52" x14ac:dyDescent="0.25"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72"/>
      <c r="AD6" s="172"/>
      <c r="AE6" s="172"/>
      <c r="AF6" s="172"/>
      <c r="AG6" s="172"/>
      <c r="AH6" s="172"/>
      <c r="AI6" s="172"/>
      <c r="AJ6" s="172"/>
      <c r="AK6" s="172"/>
      <c r="AL6" s="172"/>
      <c r="AM6" s="172"/>
      <c r="AN6" s="172"/>
      <c r="AO6" s="172"/>
      <c r="AP6" s="172"/>
      <c r="AQ6" s="172"/>
      <c r="AR6" s="172"/>
      <c r="AS6" s="172"/>
      <c r="AT6" s="172"/>
      <c r="AU6" s="172"/>
      <c r="AV6" s="172"/>
      <c r="AW6" s="172"/>
      <c r="AX6" s="172"/>
      <c r="AY6" s="172"/>
      <c r="AZ6" s="172"/>
    </row>
    <row r="7" spans="1:52" x14ac:dyDescent="0.25">
      <c r="A7" s="305" t="s">
        <v>142</v>
      </c>
      <c r="B7" s="194"/>
      <c r="C7" s="194" t="s">
        <v>139</v>
      </c>
      <c r="D7" s="194"/>
      <c r="E7" s="194"/>
      <c r="F7" s="194"/>
      <c r="G7" s="194"/>
      <c r="L7" s="172"/>
      <c r="M7" s="172"/>
      <c r="N7" s="172"/>
      <c r="O7" s="172"/>
      <c r="P7" s="172"/>
      <c r="Q7" s="172"/>
      <c r="R7" s="172"/>
      <c r="S7" s="172"/>
      <c r="T7" s="172"/>
      <c r="U7" s="172"/>
      <c r="V7" s="172"/>
      <c r="W7" s="172"/>
      <c r="X7" s="172"/>
      <c r="Y7" s="172"/>
      <c r="Z7" s="172"/>
      <c r="AA7" s="172"/>
      <c r="AB7" s="172"/>
      <c r="AC7" s="172"/>
      <c r="AD7" s="172"/>
      <c r="AE7" s="172"/>
      <c r="AF7" s="172"/>
      <c r="AG7" s="172"/>
      <c r="AH7" s="172"/>
      <c r="AI7" s="172"/>
      <c r="AJ7" s="172"/>
      <c r="AK7" s="172"/>
      <c r="AL7" s="172"/>
      <c r="AM7" s="172"/>
      <c r="AN7" s="172"/>
      <c r="AO7" s="172"/>
      <c r="AP7" s="172"/>
      <c r="AQ7" s="172"/>
      <c r="AR7" s="172"/>
      <c r="AS7" s="172"/>
      <c r="AT7" s="172"/>
      <c r="AU7" s="172"/>
      <c r="AV7" s="172"/>
      <c r="AW7" s="172"/>
      <c r="AX7" s="172"/>
      <c r="AY7" s="172"/>
      <c r="AZ7" s="172"/>
    </row>
    <row r="8" spans="1:52" x14ac:dyDescent="0.25">
      <c r="A8" s="194" t="s">
        <v>141</v>
      </c>
      <c r="B8" s="194"/>
      <c r="C8" s="197"/>
      <c r="D8" s="196"/>
      <c r="E8" s="196"/>
      <c r="F8" s="195">
        <v>665.16</v>
      </c>
      <c r="G8" s="192" t="s">
        <v>71</v>
      </c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72"/>
      <c r="AD8" s="172"/>
      <c r="AE8" s="172"/>
      <c r="AF8" s="172"/>
      <c r="AG8" s="172"/>
      <c r="AH8" s="172"/>
      <c r="AI8" s="172"/>
      <c r="AJ8" s="172"/>
      <c r="AK8" s="172"/>
      <c r="AL8" s="172"/>
      <c r="AM8" s="172"/>
      <c r="AN8" s="172"/>
      <c r="AO8" s="172"/>
      <c r="AP8" s="172"/>
      <c r="AQ8" s="172"/>
      <c r="AR8" s="172"/>
      <c r="AS8" s="172"/>
      <c r="AT8" s="172"/>
      <c r="AU8" s="172"/>
      <c r="AV8" s="172"/>
      <c r="AW8" s="172"/>
      <c r="AX8" s="172"/>
      <c r="AY8" s="172"/>
      <c r="AZ8" s="172"/>
    </row>
    <row r="9" spans="1:52" x14ac:dyDescent="0.25">
      <c r="A9" s="194" t="s">
        <v>140</v>
      </c>
      <c r="B9" s="194"/>
      <c r="C9" s="193"/>
      <c r="D9" s="193"/>
      <c r="E9" s="193"/>
      <c r="F9" s="193"/>
      <c r="G9" s="192" t="s">
        <v>71</v>
      </c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72"/>
      <c r="AD9" s="172"/>
      <c r="AE9" s="172"/>
      <c r="AF9" s="172"/>
      <c r="AG9" s="172"/>
      <c r="AH9" s="172"/>
      <c r="AI9" s="172"/>
      <c r="AJ9" s="172"/>
      <c r="AK9" s="172"/>
      <c r="AL9" s="172"/>
      <c r="AM9" s="172"/>
      <c r="AN9" s="172"/>
      <c r="AO9" s="172"/>
      <c r="AP9" s="172"/>
      <c r="AQ9" s="172"/>
      <c r="AR9" s="172"/>
      <c r="AS9" s="172"/>
      <c r="AT9" s="172"/>
      <c r="AU9" s="172"/>
      <c r="AV9" s="172"/>
      <c r="AW9" s="172"/>
      <c r="AX9" s="172"/>
      <c r="AY9" s="172"/>
      <c r="AZ9" s="172"/>
    </row>
    <row r="10" spans="1:52" hidden="1" x14ac:dyDescent="0.25">
      <c r="C10" s="191"/>
      <c r="D10" s="191"/>
      <c r="E10" s="191"/>
      <c r="F10" s="191"/>
      <c r="L10" s="172"/>
      <c r="M10" s="172"/>
      <c r="N10" s="172"/>
      <c r="O10" s="172"/>
      <c r="P10" s="172"/>
      <c r="Q10" s="172"/>
      <c r="R10" s="172"/>
      <c r="S10" s="172"/>
      <c r="T10" s="172"/>
      <c r="U10" s="172"/>
      <c r="V10" s="172"/>
      <c r="W10" s="172"/>
      <c r="X10" s="172"/>
      <c r="Y10" s="172"/>
      <c r="Z10" s="172"/>
      <c r="AA10" s="172"/>
      <c r="AB10" s="172"/>
      <c r="AC10" s="172"/>
      <c r="AD10" s="172"/>
      <c r="AE10" s="172"/>
      <c r="AF10" s="172"/>
      <c r="AG10" s="172"/>
      <c r="AH10" s="172"/>
      <c r="AI10" s="172"/>
      <c r="AJ10" s="172"/>
      <c r="AK10" s="172"/>
      <c r="AL10" s="172"/>
      <c r="AM10" s="172"/>
      <c r="AN10" s="172"/>
      <c r="AO10" s="172"/>
      <c r="AP10" s="172"/>
      <c r="AQ10" s="172"/>
      <c r="AR10" s="172"/>
      <c r="AS10" s="172"/>
      <c r="AT10" s="172"/>
      <c r="AU10" s="172"/>
      <c r="AV10" s="172"/>
      <c r="AW10" s="172"/>
      <c r="AX10" s="172"/>
      <c r="AY10" s="172"/>
      <c r="AZ10" s="172"/>
    </row>
    <row r="11" spans="1:52" x14ac:dyDescent="0.25">
      <c r="A11" s="312" t="s">
        <v>161</v>
      </c>
      <c r="B11" s="312"/>
      <c r="C11" s="312"/>
      <c r="D11" s="312"/>
      <c r="E11" s="312"/>
      <c r="F11" s="312"/>
      <c r="G11" s="312"/>
      <c r="H11" s="31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72"/>
      <c r="AD11" s="172"/>
      <c r="AE11" s="172"/>
      <c r="AF11" s="172"/>
      <c r="AG11" s="172"/>
      <c r="AH11" s="172"/>
      <c r="AI11" s="172"/>
      <c r="AJ11" s="172"/>
      <c r="AK11" s="172"/>
      <c r="AL11" s="172"/>
      <c r="AM11" s="172"/>
      <c r="AN11" s="172"/>
      <c r="AO11" s="172"/>
      <c r="AP11" s="172"/>
      <c r="AQ11" s="172"/>
      <c r="AR11" s="172"/>
      <c r="AS11" s="172"/>
      <c r="AT11" s="172"/>
      <c r="AU11" s="172"/>
      <c r="AV11" s="172"/>
      <c r="AW11" s="172"/>
      <c r="AX11" s="172"/>
      <c r="AY11" s="172"/>
      <c r="AZ11" s="172"/>
    </row>
    <row r="12" spans="1:52" x14ac:dyDescent="0.25">
      <c r="A12" s="313" t="s">
        <v>72</v>
      </c>
      <c r="B12" s="313"/>
      <c r="C12" s="313"/>
      <c r="D12" s="313"/>
      <c r="E12" s="313"/>
      <c r="F12" s="313"/>
      <c r="G12" s="313"/>
      <c r="H12" s="313"/>
      <c r="L12" s="172"/>
      <c r="M12" s="172"/>
      <c r="N12" s="172"/>
      <c r="O12" s="172"/>
      <c r="P12" s="172"/>
      <c r="Q12" s="172"/>
      <c r="R12" s="172"/>
      <c r="S12" s="172"/>
      <c r="T12" s="172"/>
      <c r="U12" s="172"/>
      <c r="V12" s="172"/>
      <c r="W12" s="172"/>
      <c r="X12" s="172"/>
      <c r="Y12" s="172"/>
      <c r="Z12" s="172"/>
      <c r="AA12" s="172"/>
      <c r="AB12" s="172"/>
      <c r="AC12" s="172"/>
      <c r="AD12" s="172"/>
      <c r="AE12" s="172"/>
      <c r="AF12" s="172"/>
      <c r="AG12" s="172"/>
      <c r="AH12" s="172"/>
      <c r="AI12" s="172"/>
      <c r="AJ12" s="172"/>
      <c r="AK12" s="172"/>
      <c r="AL12" s="172"/>
      <c r="AM12" s="172"/>
      <c r="AN12" s="172"/>
      <c r="AO12" s="172"/>
      <c r="AP12" s="172"/>
      <c r="AQ12" s="172"/>
      <c r="AR12" s="172"/>
      <c r="AS12" s="172"/>
      <c r="AT12" s="172"/>
      <c r="AU12" s="172"/>
      <c r="AV12" s="172"/>
      <c r="AW12" s="172"/>
      <c r="AX12" s="172"/>
      <c r="AY12" s="172"/>
      <c r="AZ12" s="172"/>
    </row>
    <row r="13" spans="1:52" x14ac:dyDescent="0.25">
      <c r="A13" s="314" t="s">
        <v>139</v>
      </c>
      <c r="B13" s="314"/>
      <c r="C13" s="314"/>
      <c r="D13" s="314"/>
      <c r="E13" s="314"/>
      <c r="F13" s="314"/>
      <c r="G13" s="314"/>
      <c r="H13" s="314"/>
      <c r="L13" s="172"/>
      <c r="M13" s="172"/>
      <c r="N13" s="172"/>
      <c r="O13" s="172"/>
      <c r="P13" s="172"/>
      <c r="Q13" s="172"/>
      <c r="R13" s="172"/>
      <c r="S13" s="172"/>
      <c r="T13" s="172"/>
      <c r="U13" s="172"/>
      <c r="V13" s="172"/>
      <c r="W13" s="172"/>
      <c r="X13" s="172"/>
      <c r="Y13" s="172"/>
      <c r="Z13" s="172"/>
      <c r="AA13" s="172"/>
      <c r="AB13" s="172"/>
      <c r="AC13" s="172"/>
      <c r="AD13" s="172"/>
      <c r="AE13" s="172"/>
      <c r="AF13" s="172"/>
      <c r="AG13" s="172"/>
      <c r="AH13" s="172"/>
      <c r="AI13" s="172"/>
      <c r="AJ13" s="172"/>
      <c r="AK13" s="172"/>
      <c r="AL13" s="172"/>
      <c r="AM13" s="172"/>
      <c r="AN13" s="172"/>
      <c r="AO13" s="172"/>
      <c r="AP13" s="172"/>
      <c r="AQ13" s="172"/>
      <c r="AR13" s="172"/>
      <c r="AS13" s="172"/>
      <c r="AT13" s="172"/>
      <c r="AU13" s="172"/>
      <c r="AV13" s="172"/>
      <c r="AW13" s="172"/>
      <c r="AX13" s="172"/>
      <c r="AY13" s="172"/>
      <c r="AZ13" s="172"/>
    </row>
    <row r="14" spans="1:52" x14ac:dyDescent="0.25">
      <c r="L14" s="172"/>
      <c r="M14" s="172"/>
      <c r="N14" s="172"/>
      <c r="O14" s="172"/>
      <c r="P14" s="172"/>
      <c r="Q14" s="172"/>
      <c r="R14" s="172"/>
      <c r="S14" s="172"/>
      <c r="T14" s="172"/>
      <c r="U14" s="172"/>
      <c r="V14" s="172"/>
      <c r="W14" s="172"/>
      <c r="X14" s="172"/>
      <c r="Y14" s="172"/>
      <c r="Z14" s="172"/>
      <c r="AA14" s="172"/>
      <c r="AB14" s="172"/>
      <c r="AC14" s="172"/>
      <c r="AD14" s="172"/>
      <c r="AE14" s="172"/>
      <c r="AF14" s="172"/>
      <c r="AG14" s="172"/>
      <c r="AH14" s="172"/>
      <c r="AI14" s="172"/>
      <c r="AJ14" s="172"/>
      <c r="AK14" s="172"/>
      <c r="AL14" s="172"/>
      <c r="AM14" s="172"/>
      <c r="AN14" s="172"/>
      <c r="AO14" s="172"/>
      <c r="AP14" s="172"/>
      <c r="AQ14" s="172"/>
      <c r="AR14" s="172"/>
      <c r="AS14" s="172"/>
      <c r="AT14" s="172"/>
      <c r="AU14" s="172"/>
      <c r="AV14" s="172"/>
      <c r="AW14" s="172"/>
      <c r="AX14" s="172"/>
      <c r="AY14" s="172"/>
      <c r="AZ14" s="172"/>
    </row>
    <row r="15" spans="1:52" x14ac:dyDescent="0.25">
      <c r="A15" s="315" t="s">
        <v>73</v>
      </c>
      <c r="B15" s="315"/>
      <c r="C15" s="315"/>
      <c r="D15" s="315"/>
      <c r="E15" s="315"/>
      <c r="F15" s="315"/>
      <c r="G15" s="315"/>
      <c r="H15" s="315"/>
      <c r="L15" s="172"/>
      <c r="M15" s="172"/>
      <c r="N15" s="172"/>
      <c r="O15" s="172"/>
      <c r="P15" s="172"/>
      <c r="Q15" s="172"/>
      <c r="R15" s="172"/>
      <c r="S15" s="172"/>
      <c r="T15" s="172"/>
      <c r="U15" s="172"/>
      <c r="V15" s="172"/>
      <c r="W15" s="172"/>
      <c r="X15" s="172"/>
      <c r="Y15" s="172"/>
      <c r="Z15" s="172"/>
      <c r="AA15" s="172"/>
      <c r="AB15" s="172"/>
      <c r="AC15" s="172"/>
      <c r="AD15" s="172"/>
      <c r="AE15" s="172"/>
      <c r="AF15" s="172"/>
      <c r="AG15" s="172"/>
      <c r="AH15" s="172"/>
      <c r="AI15" s="172"/>
      <c r="AJ15" s="172"/>
      <c r="AK15" s="172"/>
      <c r="AL15" s="172"/>
      <c r="AM15" s="172"/>
      <c r="AN15" s="172"/>
      <c r="AO15" s="172"/>
      <c r="AP15" s="172"/>
      <c r="AQ15" s="172"/>
      <c r="AR15" s="172"/>
      <c r="AS15" s="172"/>
      <c r="AT15" s="172"/>
      <c r="AU15" s="172"/>
      <c r="AV15" s="172"/>
      <c r="AW15" s="172"/>
      <c r="AX15" s="172"/>
      <c r="AY15" s="172"/>
      <c r="AZ15" s="172"/>
    </row>
    <row r="16" spans="1:52" ht="27.75" customHeight="1" x14ac:dyDescent="0.25">
      <c r="A16" s="309" t="s">
        <v>174</v>
      </c>
      <c r="B16" s="309"/>
      <c r="C16" s="309"/>
      <c r="D16" s="309"/>
      <c r="E16" s="309"/>
      <c r="F16" s="309"/>
      <c r="G16" s="309"/>
      <c r="H16" s="309"/>
      <c r="L16" s="172"/>
      <c r="M16" s="172"/>
      <c r="N16" s="172"/>
      <c r="O16" s="172"/>
      <c r="P16" s="172"/>
      <c r="Q16" s="172"/>
      <c r="R16" s="172"/>
      <c r="S16" s="172"/>
      <c r="T16" s="172"/>
      <c r="U16" s="172"/>
      <c r="V16" s="172"/>
      <c r="W16" s="172"/>
      <c r="X16" s="172"/>
      <c r="Y16" s="172"/>
      <c r="Z16" s="172"/>
      <c r="AA16" s="172"/>
      <c r="AB16" s="172"/>
      <c r="AC16" s="172"/>
      <c r="AD16" s="172"/>
      <c r="AE16" s="172"/>
      <c r="AF16" s="172"/>
      <c r="AG16" s="172"/>
      <c r="AH16" s="172"/>
      <c r="AI16" s="172"/>
      <c r="AJ16" s="172"/>
      <c r="AK16" s="172"/>
      <c r="AL16" s="172"/>
      <c r="AM16" s="172"/>
      <c r="AN16" s="172"/>
      <c r="AO16" s="172"/>
      <c r="AP16" s="172"/>
      <c r="AQ16" s="172"/>
      <c r="AR16" s="172"/>
      <c r="AS16" s="172"/>
      <c r="AT16" s="172"/>
      <c r="AU16" s="172"/>
      <c r="AV16" s="172"/>
      <c r="AW16" s="172"/>
      <c r="AX16" s="172"/>
      <c r="AY16" s="172"/>
      <c r="AZ16" s="172"/>
    </row>
    <row r="17" spans="1:52" x14ac:dyDescent="0.25">
      <c r="A17" s="191"/>
      <c r="B17" s="191"/>
      <c r="C17" s="191"/>
      <c r="D17" s="191"/>
      <c r="E17" s="191"/>
      <c r="F17" s="191"/>
      <c r="G17" s="191"/>
      <c r="H17" s="191"/>
      <c r="K17" s="203" t="s">
        <v>162</v>
      </c>
      <c r="L17" s="172"/>
      <c r="M17" s="172"/>
      <c r="N17" s="172"/>
      <c r="O17" s="172"/>
      <c r="P17" s="172"/>
      <c r="Q17" s="172"/>
      <c r="R17" s="172"/>
      <c r="S17" s="172"/>
      <c r="T17" s="172"/>
      <c r="U17" s="172"/>
      <c r="V17" s="172"/>
      <c r="W17" s="172"/>
      <c r="X17" s="172"/>
      <c r="Y17" s="172"/>
      <c r="Z17" s="172"/>
      <c r="AA17" s="172"/>
      <c r="AB17" s="172"/>
      <c r="AC17" s="172"/>
      <c r="AD17" s="172"/>
      <c r="AE17" s="172"/>
      <c r="AF17" s="172"/>
      <c r="AG17" s="172"/>
      <c r="AH17" s="172"/>
      <c r="AI17" s="172"/>
      <c r="AJ17" s="172"/>
      <c r="AK17" s="172"/>
      <c r="AL17" s="172"/>
      <c r="AM17" s="172"/>
      <c r="AN17" s="172"/>
      <c r="AO17" s="172"/>
      <c r="AP17" s="172"/>
      <c r="AQ17" s="172"/>
      <c r="AR17" s="172"/>
      <c r="AS17" s="172"/>
      <c r="AT17" s="172"/>
      <c r="AU17" s="172"/>
      <c r="AV17" s="172"/>
      <c r="AW17" s="172"/>
      <c r="AX17" s="172"/>
      <c r="AY17" s="172"/>
      <c r="AZ17" s="172"/>
    </row>
    <row r="18" spans="1:52" x14ac:dyDescent="0.25">
      <c r="A18" s="316" t="s">
        <v>163</v>
      </c>
      <c r="B18" s="316"/>
      <c r="C18" s="316"/>
      <c r="D18" s="316"/>
      <c r="E18" s="316"/>
      <c r="F18" s="316"/>
      <c r="G18" s="316"/>
      <c r="H18" s="316"/>
      <c r="L18" s="172"/>
      <c r="M18" s="172"/>
      <c r="N18" s="172"/>
      <c r="O18" s="172"/>
      <c r="P18" s="172"/>
      <c r="Q18" s="172"/>
      <c r="R18" s="172"/>
      <c r="S18" s="172"/>
      <c r="T18" s="172"/>
      <c r="U18" s="172"/>
      <c r="V18" s="172"/>
      <c r="W18" s="172"/>
      <c r="X18" s="172"/>
      <c r="Y18" s="172"/>
      <c r="Z18" s="172"/>
      <c r="AA18" s="172"/>
      <c r="AB18" s="172"/>
      <c r="AC18" s="172"/>
      <c r="AD18" s="172"/>
      <c r="AE18" s="172"/>
      <c r="AF18" s="172"/>
      <c r="AG18" s="172"/>
      <c r="AH18" s="172"/>
      <c r="AI18" s="172"/>
      <c r="AJ18" s="172"/>
      <c r="AK18" s="172"/>
      <c r="AL18" s="172"/>
      <c r="AM18" s="172"/>
      <c r="AN18" s="172"/>
      <c r="AO18" s="172"/>
      <c r="AP18" s="172"/>
      <c r="AQ18" s="172"/>
      <c r="AR18" s="172"/>
      <c r="AS18" s="172"/>
      <c r="AT18" s="172"/>
      <c r="AU18" s="172"/>
      <c r="AV18" s="172"/>
      <c r="AW18" s="172"/>
      <c r="AX18" s="172"/>
      <c r="AY18" s="172"/>
      <c r="AZ18" s="172"/>
    </row>
    <row r="19" spans="1:52" ht="4.9000000000000004" customHeight="1" x14ac:dyDescent="0.25">
      <c r="L19" s="172"/>
      <c r="M19" s="172"/>
      <c r="N19" s="172"/>
      <c r="O19" s="172"/>
      <c r="P19" s="172"/>
      <c r="Q19" s="172"/>
      <c r="R19" s="172"/>
      <c r="S19" s="172"/>
      <c r="T19" s="172"/>
      <c r="U19" s="172"/>
      <c r="V19" s="172"/>
      <c r="W19" s="172"/>
      <c r="X19" s="172"/>
      <c r="Y19" s="172"/>
      <c r="Z19" s="172"/>
      <c r="AA19" s="172"/>
      <c r="AB19" s="172"/>
      <c r="AC19" s="172"/>
      <c r="AD19" s="172"/>
      <c r="AE19" s="172"/>
      <c r="AF19" s="172"/>
      <c r="AG19" s="172"/>
      <c r="AH19" s="172"/>
      <c r="AI19" s="172"/>
      <c r="AJ19" s="172"/>
      <c r="AK19" s="172"/>
      <c r="AL19" s="172"/>
      <c r="AM19" s="172"/>
      <c r="AN19" s="172"/>
      <c r="AO19" s="172"/>
      <c r="AP19" s="172"/>
      <c r="AQ19" s="172"/>
      <c r="AR19" s="172"/>
      <c r="AS19" s="172"/>
      <c r="AT19" s="172"/>
      <c r="AU19" s="172"/>
      <c r="AV19" s="172"/>
      <c r="AW19" s="172"/>
      <c r="AX19" s="172"/>
      <c r="AY19" s="172"/>
      <c r="AZ19" s="172"/>
    </row>
    <row r="20" spans="1:52" ht="5.0999999999999996" customHeight="1" x14ac:dyDescent="0.25">
      <c r="L20" s="172"/>
      <c r="M20" s="172"/>
      <c r="N20" s="172"/>
      <c r="O20" s="172"/>
      <c r="P20" s="172"/>
      <c r="Q20" s="172"/>
      <c r="R20" s="172"/>
      <c r="S20" s="172"/>
      <c r="T20" s="172"/>
      <c r="U20" s="172"/>
      <c r="V20" s="172"/>
      <c r="W20" s="172"/>
      <c r="X20" s="172"/>
      <c r="Y20" s="172"/>
      <c r="Z20" s="172"/>
      <c r="AA20" s="172"/>
      <c r="AB20" s="172"/>
      <c r="AC20" s="172"/>
      <c r="AD20" s="172"/>
      <c r="AE20" s="172"/>
      <c r="AF20" s="172"/>
      <c r="AG20" s="172"/>
      <c r="AH20" s="172"/>
      <c r="AI20" s="172"/>
      <c r="AJ20" s="172"/>
      <c r="AK20" s="172"/>
      <c r="AL20" s="172"/>
      <c r="AM20" s="172"/>
      <c r="AN20" s="172"/>
      <c r="AO20" s="172"/>
      <c r="AP20" s="172"/>
      <c r="AQ20" s="172"/>
      <c r="AR20" s="172"/>
      <c r="AS20" s="172"/>
      <c r="AT20" s="172"/>
      <c r="AU20" s="172"/>
      <c r="AV20" s="172"/>
      <c r="AW20" s="172"/>
      <c r="AX20" s="172"/>
      <c r="AY20" s="172"/>
      <c r="AZ20" s="172"/>
    </row>
    <row r="21" spans="1:52" ht="11.1" customHeight="1" x14ac:dyDescent="0.25">
      <c r="A21" s="317" t="s">
        <v>138</v>
      </c>
      <c r="B21" s="317" t="s">
        <v>137</v>
      </c>
      <c r="C21" s="317" t="s">
        <v>49</v>
      </c>
      <c r="D21" s="319" t="s">
        <v>136</v>
      </c>
      <c r="E21" s="320"/>
      <c r="F21" s="320"/>
      <c r="G21" s="321"/>
      <c r="H21" s="317" t="s">
        <v>135</v>
      </c>
      <c r="L21" s="172"/>
      <c r="M21" s="172"/>
      <c r="N21" s="172"/>
      <c r="O21" s="172"/>
      <c r="P21" s="172"/>
      <c r="Q21" s="172"/>
      <c r="R21" s="172"/>
      <c r="S21" s="172"/>
      <c r="T21" s="172"/>
      <c r="U21" s="172"/>
      <c r="V21" s="172"/>
      <c r="W21" s="172"/>
      <c r="X21" s="172"/>
      <c r="Y21" s="172"/>
      <c r="Z21" s="172"/>
      <c r="AA21" s="172"/>
      <c r="AB21" s="172"/>
      <c r="AC21" s="172"/>
      <c r="AD21" s="172"/>
      <c r="AE21" s="172"/>
      <c r="AF21" s="172"/>
      <c r="AG21" s="172"/>
      <c r="AH21" s="172"/>
      <c r="AI21" s="172"/>
      <c r="AJ21" s="172"/>
      <c r="AK21" s="172"/>
      <c r="AL21" s="172"/>
      <c r="AM21" s="172"/>
      <c r="AN21" s="172"/>
      <c r="AO21" s="172"/>
      <c r="AP21" s="172"/>
      <c r="AQ21" s="172"/>
      <c r="AR21" s="172"/>
      <c r="AS21" s="172"/>
      <c r="AT21" s="172"/>
      <c r="AU21" s="172"/>
      <c r="AV21" s="172"/>
      <c r="AW21" s="172"/>
      <c r="AX21" s="172"/>
      <c r="AY21" s="172"/>
      <c r="AZ21" s="172"/>
    </row>
    <row r="22" spans="1:52" ht="54.95" customHeight="1" thickBot="1" x14ac:dyDescent="0.3">
      <c r="A22" s="318"/>
      <c r="B22" s="318"/>
      <c r="C22" s="318"/>
      <c r="D22" s="190" t="s">
        <v>5</v>
      </c>
      <c r="E22" s="190" t="s">
        <v>6</v>
      </c>
      <c r="F22" s="190" t="s">
        <v>134</v>
      </c>
      <c r="G22" s="190" t="s">
        <v>8</v>
      </c>
      <c r="H22" s="318"/>
      <c r="L22" s="172"/>
      <c r="M22" s="172"/>
      <c r="N22" s="172"/>
      <c r="O22" s="172"/>
      <c r="P22" s="172"/>
      <c r="Q22" s="172"/>
      <c r="R22" s="172"/>
      <c r="S22" s="172"/>
      <c r="T22" s="172"/>
      <c r="U22" s="172"/>
      <c r="V22" s="172"/>
      <c r="W22" s="172"/>
      <c r="X22" s="172"/>
      <c r="Y22" s="172"/>
      <c r="Z22" s="172"/>
      <c r="AA22" s="172"/>
      <c r="AB22" s="172"/>
      <c r="AC22" s="172"/>
      <c r="AD22" s="172"/>
      <c r="AE22" s="172"/>
      <c r="AF22" s="172"/>
      <c r="AG22" s="172"/>
      <c r="AH22" s="172"/>
      <c r="AI22" s="172"/>
      <c r="AJ22" s="172"/>
      <c r="AK22" s="172"/>
      <c r="AL22" s="172"/>
      <c r="AM22" s="172"/>
      <c r="AN22" s="172"/>
      <c r="AO22" s="172"/>
      <c r="AP22" s="172"/>
      <c r="AQ22" s="172"/>
      <c r="AR22" s="172"/>
      <c r="AS22" s="172"/>
      <c r="AT22" s="172"/>
      <c r="AU22" s="172"/>
      <c r="AV22" s="172"/>
      <c r="AW22" s="172"/>
      <c r="AX22" s="172"/>
      <c r="AY22" s="172"/>
      <c r="AZ22" s="172"/>
    </row>
    <row r="23" spans="1:52" ht="11.25" thickTop="1" x14ac:dyDescent="0.25">
      <c r="A23" s="189">
        <v>1</v>
      </c>
      <c r="B23" s="189">
        <v>2</v>
      </c>
      <c r="C23" s="189">
        <v>3</v>
      </c>
      <c r="D23" s="189">
        <v>4</v>
      </c>
      <c r="E23" s="189">
        <v>5</v>
      </c>
      <c r="F23" s="189">
        <v>6</v>
      </c>
      <c r="G23" s="189">
        <v>7</v>
      </c>
      <c r="H23" s="189">
        <v>8</v>
      </c>
      <c r="L23" s="172"/>
      <c r="M23" s="172"/>
      <c r="N23" s="172"/>
      <c r="O23" s="172"/>
      <c r="P23" s="172"/>
      <c r="Q23" s="172"/>
      <c r="R23" s="172"/>
      <c r="S23" s="172"/>
      <c r="T23" s="172"/>
      <c r="U23" s="172"/>
      <c r="V23" s="172"/>
      <c r="W23" s="172"/>
      <c r="X23" s="172"/>
      <c r="Y23" s="172"/>
      <c r="Z23" s="172"/>
      <c r="AA23" s="172"/>
      <c r="AB23" s="172"/>
      <c r="AC23" s="172"/>
      <c r="AD23" s="172"/>
      <c r="AE23" s="172"/>
      <c r="AF23" s="172"/>
      <c r="AG23" s="172"/>
      <c r="AH23" s="172"/>
      <c r="AI23" s="172"/>
      <c r="AJ23" s="172"/>
      <c r="AK23" s="172"/>
      <c r="AL23" s="172"/>
      <c r="AM23" s="172"/>
      <c r="AN23" s="172"/>
      <c r="AO23" s="172"/>
      <c r="AP23" s="172"/>
      <c r="AQ23" s="172"/>
      <c r="AR23" s="172"/>
      <c r="AS23" s="172"/>
      <c r="AT23" s="172"/>
      <c r="AU23" s="172"/>
      <c r="AV23" s="172"/>
      <c r="AW23" s="172"/>
      <c r="AX23" s="172"/>
      <c r="AY23" s="172"/>
      <c r="AZ23" s="172"/>
    </row>
    <row r="24" spans="1:52" x14ac:dyDescent="0.25">
      <c r="A24" s="186"/>
      <c r="B24" s="186"/>
      <c r="C24" s="186"/>
      <c r="D24" s="186"/>
      <c r="E24" s="186"/>
      <c r="F24" s="186"/>
      <c r="G24" s="186"/>
      <c r="H24" s="186"/>
      <c r="L24" s="172"/>
      <c r="M24" s="172"/>
      <c r="N24" s="172"/>
      <c r="O24" s="172"/>
      <c r="P24" s="172"/>
      <c r="Q24" s="172"/>
      <c r="R24" s="172"/>
      <c r="S24" s="172"/>
      <c r="T24" s="172"/>
      <c r="U24" s="172"/>
      <c r="V24" s="172"/>
      <c r="W24" s="172"/>
      <c r="X24" s="172"/>
      <c r="Y24" s="172"/>
      <c r="Z24" s="172"/>
      <c r="AA24" s="172"/>
      <c r="AB24" s="172"/>
      <c r="AC24" s="172"/>
      <c r="AD24" s="172"/>
      <c r="AE24" s="172"/>
      <c r="AF24" s="172"/>
      <c r="AG24" s="172"/>
      <c r="AH24" s="172"/>
      <c r="AI24" s="172"/>
      <c r="AJ24" s="172"/>
      <c r="AK24" s="172"/>
      <c r="AL24" s="172"/>
      <c r="AM24" s="172"/>
      <c r="AN24" s="172"/>
      <c r="AO24" s="172"/>
      <c r="AP24" s="172"/>
      <c r="AQ24" s="172"/>
      <c r="AR24" s="172"/>
      <c r="AS24" s="172"/>
      <c r="AT24" s="172"/>
      <c r="AU24" s="172"/>
      <c r="AV24" s="172"/>
      <c r="AW24" s="172"/>
      <c r="AX24" s="172"/>
      <c r="AY24" s="172"/>
      <c r="AZ24" s="172"/>
    </row>
    <row r="25" spans="1:52" hidden="1" x14ac:dyDescent="0.25">
      <c r="A25" s="186"/>
      <c r="B25" s="180" t="s">
        <v>133</v>
      </c>
      <c r="C25" s="180" t="s">
        <v>132</v>
      </c>
      <c r="D25" s="188"/>
      <c r="E25" s="188"/>
      <c r="F25" s="188"/>
      <c r="G25" s="188"/>
      <c r="H25" s="188"/>
      <c r="L25" s="172"/>
      <c r="M25" s="172"/>
      <c r="N25" s="172"/>
      <c r="O25" s="172"/>
      <c r="P25" s="172"/>
      <c r="Q25" s="172"/>
      <c r="R25" s="172"/>
      <c r="S25" s="172"/>
      <c r="T25" s="172"/>
      <c r="U25" s="172"/>
      <c r="V25" s="172"/>
      <c r="W25" s="172"/>
      <c r="X25" s="172"/>
      <c r="Y25" s="172"/>
      <c r="Z25" s="172"/>
      <c r="AA25" s="172"/>
      <c r="AB25" s="172"/>
      <c r="AC25" s="172"/>
      <c r="AD25" s="172"/>
      <c r="AE25" s="172"/>
      <c r="AF25" s="172"/>
      <c r="AG25" s="172"/>
      <c r="AH25" s="172"/>
      <c r="AI25" s="172"/>
      <c r="AJ25" s="172"/>
      <c r="AK25" s="172"/>
      <c r="AL25" s="172"/>
      <c r="AM25" s="172"/>
      <c r="AN25" s="172"/>
      <c r="AO25" s="172"/>
      <c r="AP25" s="172"/>
      <c r="AQ25" s="172"/>
      <c r="AR25" s="172"/>
      <c r="AS25" s="172"/>
      <c r="AT25" s="172"/>
      <c r="AU25" s="172"/>
      <c r="AV25" s="172"/>
      <c r="AW25" s="172"/>
      <c r="AX25" s="172"/>
      <c r="AY25" s="172"/>
      <c r="AZ25" s="172"/>
    </row>
    <row r="26" spans="1:52" ht="31.5" hidden="1" x14ac:dyDescent="0.25">
      <c r="A26" s="186"/>
      <c r="B26" s="180" t="s">
        <v>131</v>
      </c>
      <c r="C26" s="180" t="s">
        <v>130</v>
      </c>
      <c r="D26" s="176"/>
      <c r="E26" s="176"/>
      <c r="F26" s="176"/>
      <c r="G26" s="187">
        <v>0</v>
      </c>
      <c r="H26" s="176">
        <v>0</v>
      </c>
      <c r="I26" s="292">
        <v>3.91</v>
      </c>
      <c r="L26" s="172"/>
      <c r="M26" s="172"/>
      <c r="N26" s="172"/>
      <c r="O26" s="172"/>
      <c r="P26" s="172"/>
      <c r="Q26" s="172"/>
      <c r="R26" s="172"/>
      <c r="S26" s="172"/>
      <c r="T26" s="172"/>
      <c r="U26" s="172"/>
      <c r="V26" s="172"/>
      <c r="W26" s="172"/>
      <c r="X26" s="172"/>
      <c r="Y26" s="172"/>
      <c r="Z26" s="172"/>
      <c r="AA26" s="172"/>
      <c r="AB26" s="172"/>
      <c r="AC26" s="172"/>
      <c r="AD26" s="172"/>
      <c r="AE26" s="172"/>
      <c r="AF26" s="172"/>
      <c r="AG26" s="172"/>
      <c r="AH26" s="172"/>
      <c r="AI26" s="172"/>
      <c r="AJ26" s="172"/>
      <c r="AK26" s="172"/>
      <c r="AL26" s="172"/>
      <c r="AM26" s="172"/>
      <c r="AN26" s="172"/>
      <c r="AO26" s="172"/>
      <c r="AP26" s="172"/>
      <c r="AQ26" s="172"/>
      <c r="AR26" s="172"/>
      <c r="AS26" s="172"/>
      <c r="AT26" s="172"/>
      <c r="AU26" s="172"/>
      <c r="AV26" s="172"/>
      <c r="AW26" s="172"/>
      <c r="AX26" s="172"/>
      <c r="AY26" s="172"/>
      <c r="AZ26" s="172"/>
    </row>
    <row r="27" spans="1:52" hidden="1" x14ac:dyDescent="0.25">
      <c r="A27" s="186"/>
      <c r="B27" s="180" t="s">
        <v>129</v>
      </c>
      <c r="C27" s="180" t="s">
        <v>128</v>
      </c>
      <c r="D27" s="176"/>
      <c r="E27" s="176"/>
      <c r="F27" s="176"/>
      <c r="G27" s="187">
        <v>0</v>
      </c>
      <c r="H27" s="176">
        <v>0</v>
      </c>
      <c r="I27" s="292">
        <v>3.83</v>
      </c>
      <c r="L27" s="172"/>
      <c r="M27" s="172"/>
      <c r="N27" s="172"/>
      <c r="O27" s="172"/>
      <c r="P27" s="172"/>
      <c r="Q27" s="172"/>
      <c r="R27" s="172"/>
      <c r="S27" s="172"/>
      <c r="T27" s="172"/>
      <c r="U27" s="172"/>
      <c r="V27" s="172"/>
      <c r="W27" s="172"/>
      <c r="X27" s="172"/>
      <c r="Y27" s="172"/>
      <c r="Z27" s="172"/>
      <c r="AA27" s="172"/>
      <c r="AB27" s="172"/>
      <c r="AC27" s="172"/>
      <c r="AD27" s="172"/>
      <c r="AE27" s="172"/>
      <c r="AF27" s="172"/>
      <c r="AG27" s="172"/>
      <c r="AH27" s="172"/>
      <c r="AI27" s="172"/>
      <c r="AJ27" s="172"/>
      <c r="AK27" s="172"/>
      <c r="AL27" s="172"/>
      <c r="AM27" s="172"/>
      <c r="AN27" s="172"/>
      <c r="AO27" s="172"/>
      <c r="AP27" s="172"/>
      <c r="AQ27" s="172"/>
      <c r="AR27" s="172"/>
      <c r="AS27" s="172"/>
      <c r="AT27" s="172"/>
      <c r="AU27" s="172"/>
      <c r="AV27" s="172"/>
      <c r="AW27" s="172"/>
      <c r="AX27" s="172"/>
      <c r="AY27" s="172"/>
      <c r="AZ27" s="172"/>
    </row>
    <row r="28" spans="1:52" hidden="1" x14ac:dyDescent="0.25">
      <c r="A28" s="186"/>
      <c r="B28" s="180"/>
      <c r="C28" s="180" t="s">
        <v>127</v>
      </c>
      <c r="D28" s="176"/>
      <c r="E28" s="176"/>
      <c r="F28" s="176"/>
      <c r="G28" s="176">
        <v>0</v>
      </c>
      <c r="H28" s="176">
        <v>0</v>
      </c>
      <c r="L28" s="172"/>
      <c r="M28" s="172"/>
      <c r="N28" s="172"/>
      <c r="O28" s="172"/>
      <c r="P28" s="172"/>
      <c r="Q28" s="172"/>
      <c r="R28" s="172"/>
      <c r="S28" s="172"/>
      <c r="T28" s="172"/>
      <c r="U28" s="172"/>
      <c r="V28" s="172"/>
      <c r="W28" s="172"/>
      <c r="X28" s="172"/>
      <c r="Y28" s="172"/>
      <c r="Z28" s="172"/>
      <c r="AA28" s="172"/>
      <c r="AB28" s="172"/>
      <c r="AC28" s="172"/>
      <c r="AD28" s="172"/>
      <c r="AE28" s="172"/>
      <c r="AF28" s="172"/>
      <c r="AG28" s="172"/>
      <c r="AH28" s="172"/>
      <c r="AI28" s="172"/>
      <c r="AJ28" s="172"/>
      <c r="AK28" s="172"/>
      <c r="AL28" s="172"/>
      <c r="AM28" s="172"/>
      <c r="AN28" s="172"/>
      <c r="AO28" s="172"/>
      <c r="AP28" s="172"/>
      <c r="AQ28" s="172"/>
      <c r="AR28" s="172"/>
      <c r="AS28" s="172"/>
      <c r="AT28" s="172"/>
      <c r="AU28" s="172"/>
      <c r="AV28" s="172"/>
      <c r="AW28" s="172"/>
      <c r="AX28" s="172"/>
      <c r="AY28" s="172"/>
      <c r="AZ28" s="172"/>
    </row>
    <row r="29" spans="1:52" hidden="1" x14ac:dyDescent="0.25">
      <c r="D29" s="176"/>
      <c r="E29" s="176"/>
      <c r="F29" s="176"/>
      <c r="G29" s="176"/>
      <c r="H29" s="176"/>
      <c r="L29" s="172"/>
      <c r="M29" s="172"/>
      <c r="N29" s="172"/>
      <c r="O29" s="172"/>
      <c r="P29" s="172"/>
      <c r="Q29" s="172"/>
      <c r="R29" s="172"/>
      <c r="S29" s="172"/>
      <c r="T29" s="172"/>
      <c r="U29" s="172"/>
      <c r="V29" s="172"/>
      <c r="W29" s="172"/>
      <c r="X29" s="172"/>
      <c r="Y29" s="172"/>
      <c r="Z29" s="172"/>
      <c r="AA29" s="172"/>
      <c r="AB29" s="172"/>
      <c r="AC29" s="172"/>
      <c r="AD29" s="172"/>
      <c r="AE29" s="172"/>
      <c r="AF29" s="172"/>
      <c r="AG29" s="172"/>
      <c r="AH29" s="172"/>
      <c r="AI29" s="172"/>
      <c r="AJ29" s="172"/>
      <c r="AK29" s="172"/>
      <c r="AL29" s="172"/>
      <c r="AM29" s="172"/>
      <c r="AN29" s="172"/>
      <c r="AO29" s="172"/>
      <c r="AP29" s="172"/>
      <c r="AQ29" s="172"/>
      <c r="AR29" s="172"/>
      <c r="AS29" s="172"/>
      <c r="AT29" s="172"/>
      <c r="AU29" s="172"/>
      <c r="AV29" s="172"/>
      <c r="AW29" s="172"/>
      <c r="AX29" s="172"/>
      <c r="AY29" s="172"/>
      <c r="AZ29" s="172"/>
    </row>
    <row r="30" spans="1:52" x14ac:dyDescent="0.25">
      <c r="B30" s="175" t="s">
        <v>126</v>
      </c>
      <c r="C30" s="175" t="s">
        <v>125</v>
      </c>
      <c r="D30" s="176"/>
      <c r="E30" s="176"/>
      <c r="F30" s="176"/>
      <c r="G30" s="176"/>
      <c r="H30" s="176"/>
      <c r="L30" s="172"/>
      <c r="M30" s="172"/>
      <c r="N30" s="172"/>
      <c r="O30" s="172"/>
      <c r="P30" s="172"/>
      <c r="Q30" s="172"/>
      <c r="R30" s="172"/>
      <c r="S30" s="172"/>
      <c r="T30" s="172"/>
      <c r="U30" s="172"/>
      <c r="V30" s="172"/>
      <c r="W30" s="172"/>
      <c r="X30" s="172"/>
      <c r="Y30" s="172"/>
      <c r="Z30" s="172"/>
      <c r="AA30" s="172"/>
      <c r="AB30" s="172"/>
      <c r="AC30" s="172"/>
      <c r="AD30" s="172"/>
      <c r="AE30" s="172"/>
      <c r="AF30" s="172"/>
      <c r="AG30" s="172"/>
      <c r="AH30" s="172"/>
      <c r="AI30" s="172"/>
      <c r="AJ30" s="172"/>
      <c r="AK30" s="172"/>
      <c r="AL30" s="172"/>
      <c r="AM30" s="172"/>
      <c r="AN30" s="172"/>
      <c r="AO30" s="172"/>
      <c r="AP30" s="172"/>
      <c r="AQ30" s="172"/>
      <c r="AR30" s="172"/>
      <c r="AS30" s="172"/>
      <c r="AT30" s="172"/>
      <c r="AU30" s="172"/>
      <c r="AV30" s="172"/>
      <c r="AW30" s="172"/>
      <c r="AX30" s="172"/>
      <c r="AY30" s="172"/>
      <c r="AZ30" s="172"/>
    </row>
    <row r="31" spans="1:52" x14ac:dyDescent="0.25">
      <c r="A31" s="185">
        <v>1</v>
      </c>
      <c r="B31" s="184">
        <v>1</v>
      </c>
      <c r="C31" s="184" t="s">
        <v>173</v>
      </c>
      <c r="D31" s="185">
        <v>128.143</v>
      </c>
      <c r="E31" s="185">
        <v>409.56700000000001</v>
      </c>
      <c r="F31" s="185"/>
      <c r="G31" s="185"/>
      <c r="H31" s="176">
        <v>537.71</v>
      </c>
      <c r="I31" s="292">
        <v>2.5</v>
      </c>
      <c r="J31" s="292">
        <v>3.19</v>
      </c>
      <c r="K31" s="177">
        <v>3.2040000000000002</v>
      </c>
      <c r="L31" s="172"/>
      <c r="M31" s="172"/>
      <c r="N31" s="172"/>
      <c r="O31" s="172"/>
      <c r="P31" s="172"/>
      <c r="Q31" s="172"/>
      <c r="R31" s="172"/>
      <c r="S31" s="172"/>
      <c r="T31" s="172"/>
      <c r="U31" s="172"/>
      <c r="V31" s="172"/>
      <c r="W31" s="172"/>
      <c r="X31" s="172"/>
      <c r="Y31" s="172"/>
      <c r="Z31" s="172"/>
      <c r="AA31" s="172"/>
      <c r="AB31" s="172"/>
      <c r="AC31" s="172"/>
      <c r="AD31" s="172"/>
      <c r="AE31" s="172"/>
      <c r="AF31" s="172"/>
      <c r="AG31" s="172"/>
      <c r="AH31" s="172"/>
      <c r="AI31" s="172"/>
      <c r="AJ31" s="172"/>
      <c r="AK31" s="172"/>
      <c r="AL31" s="172"/>
      <c r="AM31" s="172"/>
      <c r="AN31" s="172"/>
      <c r="AO31" s="172"/>
      <c r="AP31" s="172"/>
      <c r="AQ31" s="172"/>
      <c r="AR31" s="172"/>
      <c r="AS31" s="172"/>
      <c r="AT31" s="172"/>
      <c r="AU31" s="172"/>
      <c r="AV31" s="172"/>
      <c r="AW31" s="172"/>
      <c r="AX31" s="172"/>
      <c r="AY31" s="172"/>
      <c r="AZ31" s="172"/>
    </row>
    <row r="32" spans="1:52" x14ac:dyDescent="0.25">
      <c r="A32" s="185"/>
      <c r="B32" s="184"/>
      <c r="C32" s="184"/>
      <c r="D32" s="185"/>
      <c r="E32" s="185"/>
      <c r="F32" s="185"/>
      <c r="G32" s="185"/>
      <c r="H32" s="176">
        <v>0</v>
      </c>
      <c r="I32" s="292">
        <v>2</v>
      </c>
      <c r="J32" s="292">
        <v>3.19</v>
      </c>
      <c r="K32" s="177">
        <v>0</v>
      </c>
      <c r="L32" s="172"/>
      <c r="M32" s="172"/>
      <c r="N32" s="172"/>
      <c r="O32" s="172"/>
      <c r="P32" s="172"/>
      <c r="Q32" s="172"/>
      <c r="R32" s="172"/>
      <c r="S32" s="172"/>
      <c r="T32" s="172"/>
      <c r="U32" s="172"/>
      <c r="V32" s="172"/>
      <c r="W32" s="172"/>
      <c r="X32" s="172"/>
      <c r="Y32" s="172"/>
      <c r="Z32" s="172"/>
      <c r="AA32" s="172"/>
      <c r="AB32" s="172"/>
      <c r="AC32" s="172"/>
      <c r="AD32" s="172"/>
      <c r="AE32" s="172"/>
      <c r="AF32" s="172"/>
      <c r="AG32" s="172"/>
      <c r="AH32" s="172"/>
      <c r="AI32" s="172"/>
      <c r="AJ32" s="172"/>
      <c r="AK32" s="172"/>
      <c r="AL32" s="172"/>
      <c r="AM32" s="172"/>
      <c r="AN32" s="172"/>
      <c r="AO32" s="172"/>
      <c r="AP32" s="172"/>
      <c r="AQ32" s="172"/>
      <c r="AR32" s="172"/>
      <c r="AS32" s="172"/>
      <c r="AT32" s="172"/>
      <c r="AU32" s="172"/>
      <c r="AV32" s="172"/>
      <c r="AW32" s="172"/>
      <c r="AX32" s="172"/>
      <c r="AY32" s="172"/>
      <c r="AZ32" s="172"/>
    </row>
    <row r="33" spans="1:52" x14ac:dyDescent="0.25">
      <c r="A33" s="185"/>
      <c r="B33" s="184"/>
      <c r="C33" s="184"/>
      <c r="D33" s="185"/>
      <c r="E33" s="185"/>
      <c r="F33" s="185"/>
      <c r="G33" s="185"/>
      <c r="H33" s="176">
        <v>0</v>
      </c>
      <c r="I33" s="292">
        <v>2</v>
      </c>
      <c r="J33" s="292">
        <v>3.19</v>
      </c>
      <c r="K33" s="177">
        <v>0</v>
      </c>
      <c r="L33" s="172"/>
      <c r="M33" s="172"/>
      <c r="N33" s="172"/>
      <c r="O33" s="172"/>
      <c r="P33" s="172"/>
      <c r="Q33" s="172"/>
      <c r="R33" s="172"/>
      <c r="S33" s="172"/>
      <c r="T33" s="172"/>
      <c r="U33" s="172"/>
      <c r="V33" s="172"/>
      <c r="W33" s="172"/>
      <c r="X33" s="172"/>
      <c r="Y33" s="172"/>
      <c r="Z33" s="172"/>
      <c r="AA33" s="172"/>
      <c r="AB33" s="172"/>
      <c r="AC33" s="172"/>
      <c r="AD33" s="172"/>
      <c r="AE33" s="172"/>
      <c r="AF33" s="172"/>
      <c r="AG33" s="172"/>
      <c r="AH33" s="172"/>
      <c r="AI33" s="172"/>
      <c r="AJ33" s="172"/>
      <c r="AK33" s="172"/>
      <c r="AL33" s="172"/>
      <c r="AM33" s="172"/>
      <c r="AN33" s="172"/>
      <c r="AO33" s="172"/>
      <c r="AP33" s="172"/>
      <c r="AQ33" s="172"/>
      <c r="AR33" s="172"/>
      <c r="AS33" s="172"/>
      <c r="AT33" s="172"/>
      <c r="AU33" s="172"/>
      <c r="AV33" s="172"/>
      <c r="AW33" s="172"/>
      <c r="AX33" s="172"/>
      <c r="AY33" s="172"/>
      <c r="AZ33" s="172"/>
    </row>
    <row r="34" spans="1:52" x14ac:dyDescent="0.25">
      <c r="A34" s="185"/>
      <c r="B34" s="184"/>
      <c r="C34" s="184"/>
      <c r="D34" s="183"/>
      <c r="E34" s="183"/>
      <c r="F34" s="183"/>
      <c r="G34" s="183"/>
      <c r="H34" s="176">
        <v>0</v>
      </c>
      <c r="I34" s="292">
        <v>2</v>
      </c>
      <c r="J34" s="292">
        <v>3.19</v>
      </c>
      <c r="K34" s="177">
        <v>0</v>
      </c>
      <c r="L34" s="172"/>
      <c r="M34" s="172"/>
      <c r="N34" s="172"/>
      <c r="O34" s="172"/>
      <c r="P34" s="172"/>
      <c r="Q34" s="172"/>
      <c r="R34" s="172"/>
      <c r="S34" s="172"/>
      <c r="T34" s="172"/>
      <c r="U34" s="172"/>
      <c r="V34" s="172"/>
      <c r="W34" s="172"/>
      <c r="X34" s="172"/>
      <c r="Y34" s="172"/>
      <c r="Z34" s="172"/>
      <c r="AA34" s="172"/>
      <c r="AB34" s="172"/>
      <c r="AC34" s="172"/>
      <c r="AD34" s="172"/>
      <c r="AE34" s="172"/>
      <c r="AF34" s="172"/>
      <c r="AG34" s="172"/>
      <c r="AH34" s="172"/>
      <c r="AI34" s="172"/>
      <c r="AJ34" s="172"/>
      <c r="AK34" s="172"/>
      <c r="AL34" s="172"/>
      <c r="AM34" s="172"/>
      <c r="AN34" s="172"/>
      <c r="AO34" s="172"/>
      <c r="AP34" s="172"/>
      <c r="AQ34" s="172"/>
      <c r="AR34" s="172"/>
      <c r="AS34" s="172"/>
      <c r="AT34" s="172"/>
      <c r="AU34" s="172"/>
      <c r="AV34" s="172"/>
      <c r="AW34" s="172"/>
      <c r="AX34" s="172"/>
      <c r="AY34" s="172"/>
      <c r="AZ34" s="172"/>
    </row>
    <row r="35" spans="1:52" x14ac:dyDescent="0.25">
      <c r="B35" s="175"/>
      <c r="C35" s="175" t="s">
        <v>124</v>
      </c>
      <c r="D35" s="176">
        <v>128.143</v>
      </c>
      <c r="E35" s="176">
        <v>409.56700000000001</v>
      </c>
      <c r="F35" s="176">
        <v>0</v>
      </c>
      <c r="G35" s="176">
        <v>0</v>
      </c>
      <c r="H35" s="176">
        <v>537.71</v>
      </c>
      <c r="L35" s="172"/>
      <c r="M35" s="172"/>
      <c r="N35" s="172"/>
      <c r="O35" s="172"/>
      <c r="P35" s="172"/>
      <c r="Q35" s="172"/>
      <c r="R35" s="172"/>
      <c r="S35" s="172"/>
      <c r="T35" s="172"/>
      <c r="U35" s="172"/>
      <c r="V35" s="172"/>
      <c r="W35" s="172"/>
      <c r="X35" s="172"/>
      <c r="Y35" s="172"/>
      <c r="Z35" s="172"/>
      <c r="AA35" s="172"/>
      <c r="AB35" s="172"/>
      <c r="AC35" s="172"/>
      <c r="AD35" s="172"/>
      <c r="AE35" s="172"/>
      <c r="AF35" s="172"/>
      <c r="AG35" s="172"/>
      <c r="AH35" s="172"/>
      <c r="AI35" s="172"/>
      <c r="AJ35" s="172"/>
      <c r="AK35" s="172"/>
      <c r="AL35" s="172"/>
      <c r="AM35" s="172"/>
      <c r="AN35" s="172"/>
      <c r="AO35" s="172"/>
      <c r="AP35" s="172"/>
      <c r="AQ35" s="172"/>
      <c r="AR35" s="172"/>
      <c r="AS35" s="172"/>
      <c r="AT35" s="172"/>
      <c r="AU35" s="172"/>
      <c r="AV35" s="172"/>
      <c r="AW35" s="172"/>
      <c r="AX35" s="172"/>
      <c r="AY35" s="172"/>
      <c r="AZ35" s="172"/>
    </row>
    <row r="36" spans="1:52" x14ac:dyDescent="0.25">
      <c r="B36" s="175"/>
      <c r="C36" s="175" t="s">
        <v>123</v>
      </c>
      <c r="D36" s="176">
        <v>128.143</v>
      </c>
      <c r="E36" s="176">
        <v>409.56700000000001</v>
      </c>
      <c r="F36" s="176">
        <v>0</v>
      </c>
      <c r="G36" s="176">
        <v>0</v>
      </c>
      <c r="H36" s="176">
        <v>537.71</v>
      </c>
      <c r="L36" s="172"/>
      <c r="M36" s="172"/>
      <c r="N36" s="172"/>
      <c r="O36" s="172"/>
      <c r="P36" s="172"/>
      <c r="Q36" s="172"/>
      <c r="R36" s="172"/>
      <c r="S36" s="172"/>
      <c r="T36" s="172"/>
      <c r="U36" s="172"/>
      <c r="V36" s="172"/>
      <c r="W36" s="172"/>
      <c r="X36" s="172"/>
      <c r="Y36" s="172"/>
      <c r="Z36" s="172"/>
      <c r="AA36" s="172"/>
      <c r="AB36" s="172"/>
      <c r="AC36" s="172"/>
      <c r="AD36" s="172"/>
      <c r="AE36" s="172"/>
      <c r="AF36" s="172"/>
      <c r="AG36" s="172"/>
      <c r="AH36" s="172"/>
      <c r="AI36" s="172"/>
      <c r="AJ36" s="172"/>
      <c r="AK36" s="172"/>
      <c r="AL36" s="172"/>
      <c r="AM36" s="172"/>
      <c r="AN36" s="172"/>
      <c r="AO36" s="172"/>
      <c r="AP36" s="172"/>
      <c r="AQ36" s="172"/>
      <c r="AR36" s="172"/>
      <c r="AS36" s="172"/>
      <c r="AT36" s="172"/>
      <c r="AU36" s="172"/>
      <c r="AV36" s="172"/>
      <c r="AW36" s="172"/>
      <c r="AX36" s="172"/>
      <c r="AY36" s="172"/>
      <c r="AZ36" s="172"/>
    </row>
    <row r="37" spans="1:52" x14ac:dyDescent="0.15">
      <c r="D37" s="177"/>
      <c r="E37" s="177"/>
      <c r="F37" s="177"/>
      <c r="G37" s="177"/>
      <c r="H37" s="177"/>
      <c r="K37" s="182"/>
      <c r="L37" s="172"/>
      <c r="M37" s="172"/>
      <c r="N37" s="172"/>
      <c r="O37" s="172"/>
      <c r="P37" s="172"/>
      <c r="Q37" s="172"/>
      <c r="R37" s="172"/>
      <c r="S37" s="172"/>
      <c r="T37" s="172"/>
      <c r="U37" s="172"/>
      <c r="V37" s="172"/>
      <c r="W37" s="172"/>
      <c r="X37" s="172"/>
      <c r="Y37" s="172"/>
      <c r="Z37" s="172"/>
      <c r="AA37" s="172"/>
      <c r="AB37" s="172"/>
      <c r="AC37" s="172"/>
      <c r="AD37" s="172"/>
      <c r="AE37" s="172"/>
      <c r="AF37" s="172"/>
      <c r="AG37" s="172"/>
      <c r="AH37" s="172"/>
      <c r="AI37" s="172"/>
      <c r="AJ37" s="172"/>
      <c r="AK37" s="172"/>
      <c r="AL37" s="172"/>
      <c r="AM37" s="172"/>
      <c r="AN37" s="172"/>
      <c r="AO37" s="172"/>
      <c r="AP37" s="172"/>
      <c r="AQ37" s="172"/>
      <c r="AR37" s="172"/>
      <c r="AS37" s="172"/>
      <c r="AT37" s="172"/>
      <c r="AU37" s="172"/>
      <c r="AV37" s="172"/>
      <c r="AW37" s="172"/>
      <c r="AX37" s="172"/>
      <c r="AY37" s="172"/>
      <c r="AZ37" s="172"/>
    </row>
    <row r="38" spans="1:52" x14ac:dyDescent="0.15">
      <c r="B38" s="175" t="s">
        <v>122</v>
      </c>
      <c r="C38" s="175" t="s">
        <v>121</v>
      </c>
      <c r="D38" s="177"/>
      <c r="E38" s="177"/>
      <c r="F38" s="177"/>
      <c r="G38" s="177"/>
      <c r="H38" s="177"/>
      <c r="K38" s="182"/>
      <c r="L38" s="172"/>
      <c r="M38" s="172"/>
      <c r="N38" s="172"/>
      <c r="O38" s="172"/>
      <c r="P38" s="172"/>
      <c r="Q38" s="172"/>
      <c r="R38" s="172"/>
      <c r="S38" s="172"/>
      <c r="T38" s="172"/>
      <c r="U38" s="172"/>
      <c r="V38" s="172"/>
      <c r="W38" s="172"/>
      <c r="X38" s="172"/>
      <c r="Y38" s="172"/>
      <c r="Z38" s="172"/>
      <c r="AA38" s="172"/>
      <c r="AB38" s="172"/>
      <c r="AC38" s="172"/>
      <c r="AD38" s="172"/>
      <c r="AE38" s="172"/>
      <c r="AF38" s="172"/>
      <c r="AG38" s="172"/>
      <c r="AH38" s="172"/>
      <c r="AI38" s="172"/>
      <c r="AJ38" s="172"/>
      <c r="AK38" s="172"/>
      <c r="AL38" s="172"/>
      <c r="AM38" s="172"/>
      <c r="AN38" s="172"/>
      <c r="AO38" s="172"/>
      <c r="AP38" s="172"/>
      <c r="AQ38" s="172"/>
      <c r="AR38" s="172"/>
      <c r="AS38" s="172"/>
      <c r="AT38" s="172"/>
      <c r="AU38" s="172"/>
      <c r="AV38" s="172"/>
      <c r="AW38" s="172"/>
      <c r="AX38" s="172"/>
      <c r="AY38" s="172"/>
      <c r="AZ38" s="172"/>
    </row>
    <row r="39" spans="1:52" ht="21" x14ac:dyDescent="0.15">
      <c r="B39" s="175" t="s">
        <v>54</v>
      </c>
      <c r="C39" s="175" t="s">
        <v>120</v>
      </c>
      <c r="D39" s="176">
        <v>3.2040000000000002</v>
      </c>
      <c r="E39" s="176">
        <v>10.239000000000001</v>
      </c>
      <c r="F39" s="176"/>
      <c r="G39" s="176"/>
      <c r="H39" s="176">
        <v>13.443</v>
      </c>
      <c r="K39" s="181"/>
      <c r="L39" s="172"/>
      <c r="M39" s="172"/>
      <c r="N39" s="172"/>
      <c r="O39" s="172"/>
      <c r="P39" s="172"/>
      <c r="Q39" s="172"/>
      <c r="R39" s="172"/>
      <c r="S39" s="172"/>
      <c r="T39" s="172"/>
      <c r="U39" s="172"/>
      <c r="V39" s="172"/>
      <c r="W39" s="172"/>
      <c r="X39" s="172"/>
      <c r="Y39" s="172"/>
      <c r="Z39" s="172"/>
      <c r="AA39" s="172"/>
      <c r="AB39" s="172"/>
      <c r="AC39" s="172"/>
      <c r="AD39" s="172"/>
      <c r="AE39" s="172"/>
      <c r="AF39" s="172"/>
      <c r="AG39" s="172"/>
      <c r="AH39" s="172"/>
      <c r="AI39" s="172"/>
      <c r="AJ39" s="172"/>
      <c r="AK39" s="172"/>
      <c r="AL39" s="172"/>
      <c r="AM39" s="172"/>
      <c r="AN39" s="172"/>
      <c r="AO39" s="172"/>
      <c r="AP39" s="172"/>
      <c r="AQ39" s="172"/>
      <c r="AR39" s="172"/>
      <c r="AS39" s="172"/>
      <c r="AT39" s="172"/>
      <c r="AU39" s="172"/>
      <c r="AV39" s="172"/>
      <c r="AW39" s="172"/>
      <c r="AX39" s="172"/>
      <c r="AY39" s="172"/>
      <c r="AZ39" s="172"/>
    </row>
    <row r="40" spans="1:52" x14ac:dyDescent="0.25">
      <c r="B40" s="175"/>
      <c r="C40" s="175" t="s">
        <v>119</v>
      </c>
      <c r="D40" s="176">
        <v>3.2040000000000002</v>
      </c>
      <c r="E40" s="176">
        <v>10.239000000000001</v>
      </c>
      <c r="F40" s="176"/>
      <c r="G40" s="176"/>
      <c r="H40" s="176">
        <v>13.443</v>
      </c>
      <c r="L40" s="172"/>
      <c r="M40" s="172"/>
      <c r="N40" s="172"/>
      <c r="O40" s="172"/>
      <c r="P40" s="172"/>
      <c r="Q40" s="172"/>
      <c r="R40" s="172"/>
      <c r="S40" s="172"/>
      <c r="T40" s="172"/>
      <c r="U40" s="172"/>
      <c r="V40" s="172"/>
      <c r="W40" s="172"/>
      <c r="X40" s="172"/>
      <c r="Y40" s="172"/>
      <c r="Z40" s="172"/>
      <c r="AA40" s="172"/>
      <c r="AB40" s="172"/>
      <c r="AC40" s="172"/>
      <c r="AD40" s="172"/>
      <c r="AE40" s="172"/>
      <c r="AF40" s="172"/>
      <c r="AG40" s="172"/>
      <c r="AH40" s="172"/>
      <c r="AI40" s="172"/>
      <c r="AJ40" s="172"/>
      <c r="AK40" s="172"/>
      <c r="AL40" s="172"/>
      <c r="AM40" s="172"/>
      <c r="AN40" s="172"/>
      <c r="AO40" s="172"/>
      <c r="AP40" s="172"/>
      <c r="AQ40" s="172"/>
      <c r="AR40" s="172"/>
      <c r="AS40" s="172"/>
      <c r="AT40" s="172"/>
      <c r="AU40" s="172"/>
      <c r="AV40" s="172"/>
      <c r="AW40" s="172"/>
      <c r="AX40" s="172"/>
      <c r="AY40" s="172"/>
      <c r="AZ40" s="172"/>
    </row>
    <row r="41" spans="1:52" x14ac:dyDescent="0.25">
      <c r="B41" s="175"/>
      <c r="C41" s="175" t="s">
        <v>118</v>
      </c>
      <c r="D41" s="176">
        <v>131.34700000000001</v>
      </c>
      <c r="E41" s="176">
        <v>419.80599999999998</v>
      </c>
      <c r="F41" s="176">
        <v>0</v>
      </c>
      <c r="G41" s="176">
        <v>0</v>
      </c>
      <c r="H41" s="176">
        <v>551.15300000000002</v>
      </c>
      <c r="L41" s="172"/>
      <c r="M41" s="172"/>
      <c r="N41" s="172"/>
      <c r="O41" s="172"/>
      <c r="P41" s="172"/>
      <c r="Q41" s="172"/>
      <c r="R41" s="172"/>
      <c r="S41" s="172"/>
      <c r="T41" s="172"/>
      <c r="U41" s="172"/>
      <c r="V41" s="172"/>
      <c r="W41" s="172"/>
      <c r="X41" s="172"/>
      <c r="Y41" s="172"/>
      <c r="Z41" s="172"/>
      <c r="AA41" s="172"/>
      <c r="AB41" s="172"/>
      <c r="AC41" s="172"/>
      <c r="AD41" s="172"/>
      <c r="AE41" s="172"/>
      <c r="AF41" s="172"/>
      <c r="AG41" s="172"/>
      <c r="AH41" s="172"/>
      <c r="AI41" s="172"/>
      <c r="AJ41" s="172"/>
      <c r="AK41" s="172"/>
      <c r="AL41" s="172"/>
      <c r="AM41" s="172"/>
      <c r="AN41" s="172"/>
      <c r="AO41" s="172"/>
      <c r="AP41" s="172"/>
      <c r="AQ41" s="172"/>
      <c r="AR41" s="172"/>
      <c r="AS41" s="172"/>
      <c r="AT41" s="172"/>
      <c r="AU41" s="172"/>
      <c r="AV41" s="172"/>
      <c r="AW41" s="172"/>
      <c r="AX41" s="172"/>
      <c r="AY41" s="172"/>
      <c r="AZ41" s="172"/>
    </row>
    <row r="42" spans="1:52" x14ac:dyDescent="0.25">
      <c r="B42" s="175"/>
      <c r="C42" s="175" t="s">
        <v>117</v>
      </c>
      <c r="D42" s="176">
        <v>131.34700000000001</v>
      </c>
      <c r="E42" s="176">
        <v>419.80599999999998</v>
      </c>
      <c r="F42" s="176"/>
      <c r="G42" s="176"/>
      <c r="H42" s="176">
        <v>551.15300000000002</v>
      </c>
      <c r="L42" s="172"/>
      <c r="M42" s="172"/>
      <c r="N42" s="172"/>
      <c r="O42" s="172"/>
      <c r="P42" s="172"/>
      <c r="Q42" s="172"/>
      <c r="R42" s="172"/>
      <c r="S42" s="172"/>
      <c r="T42" s="172"/>
      <c r="U42" s="172"/>
      <c r="V42" s="172"/>
      <c r="W42" s="172"/>
      <c r="X42" s="172"/>
      <c r="Y42" s="172"/>
      <c r="Z42" s="172"/>
      <c r="AA42" s="172"/>
      <c r="AB42" s="172"/>
      <c r="AC42" s="172"/>
      <c r="AD42" s="172"/>
      <c r="AE42" s="172"/>
      <c r="AF42" s="172"/>
      <c r="AG42" s="172"/>
      <c r="AH42" s="172"/>
      <c r="AI42" s="172"/>
      <c r="AJ42" s="172"/>
      <c r="AK42" s="172"/>
      <c r="AL42" s="172"/>
      <c r="AM42" s="172"/>
      <c r="AN42" s="172"/>
      <c r="AO42" s="172"/>
      <c r="AP42" s="172"/>
      <c r="AQ42" s="172"/>
      <c r="AR42" s="172"/>
      <c r="AS42" s="172"/>
      <c r="AT42" s="172"/>
      <c r="AU42" s="172"/>
      <c r="AV42" s="172"/>
      <c r="AW42" s="172"/>
      <c r="AX42" s="172"/>
      <c r="AY42" s="172"/>
      <c r="AZ42" s="172"/>
    </row>
    <row r="43" spans="1:52" x14ac:dyDescent="0.25">
      <c r="D43" s="176"/>
      <c r="E43" s="176"/>
      <c r="F43" s="177"/>
      <c r="G43" s="177"/>
      <c r="H43" s="176"/>
      <c r="L43" s="172"/>
      <c r="M43" s="172"/>
      <c r="N43" s="172"/>
      <c r="O43" s="172"/>
      <c r="P43" s="172"/>
      <c r="Q43" s="172"/>
      <c r="R43" s="172"/>
      <c r="S43" s="172"/>
      <c r="T43" s="172"/>
      <c r="U43" s="172"/>
      <c r="V43" s="172"/>
      <c r="W43" s="172"/>
      <c r="X43" s="172"/>
      <c r="Y43" s="172"/>
      <c r="Z43" s="172"/>
      <c r="AA43" s="172"/>
      <c r="AB43" s="172"/>
      <c r="AC43" s="172"/>
      <c r="AD43" s="172"/>
      <c r="AE43" s="172"/>
      <c r="AF43" s="172"/>
      <c r="AG43" s="172"/>
      <c r="AH43" s="172"/>
      <c r="AI43" s="172"/>
      <c r="AJ43" s="172"/>
      <c r="AK43" s="172"/>
      <c r="AL43" s="172"/>
      <c r="AM43" s="172"/>
      <c r="AN43" s="172"/>
      <c r="AO43" s="172"/>
      <c r="AP43" s="172"/>
      <c r="AQ43" s="172"/>
      <c r="AR43" s="172"/>
      <c r="AS43" s="172"/>
      <c r="AT43" s="172"/>
      <c r="AU43" s="172"/>
      <c r="AV43" s="172"/>
      <c r="AW43" s="172"/>
      <c r="AX43" s="172"/>
      <c r="AY43" s="172"/>
      <c r="AZ43" s="172"/>
    </row>
    <row r="44" spans="1:52" x14ac:dyDescent="0.25">
      <c r="B44" s="175" t="s">
        <v>116</v>
      </c>
      <c r="C44" s="175" t="s">
        <v>115</v>
      </c>
      <c r="D44" s="176"/>
      <c r="E44" s="176"/>
      <c r="F44" s="177"/>
      <c r="G44" s="177"/>
      <c r="H44" s="176"/>
      <c r="L44" s="172"/>
      <c r="M44" s="172"/>
      <c r="N44" s="172"/>
      <c r="O44" s="172"/>
      <c r="P44" s="172"/>
      <c r="Q44" s="172"/>
      <c r="R44" s="172"/>
      <c r="S44" s="172"/>
      <c r="T44" s="172"/>
      <c r="U44" s="172"/>
      <c r="V44" s="172"/>
      <c r="W44" s="172"/>
      <c r="X44" s="172"/>
      <c r="Y44" s="172"/>
      <c r="Z44" s="172"/>
      <c r="AA44" s="172"/>
      <c r="AB44" s="172"/>
      <c r="AC44" s="172"/>
      <c r="AD44" s="172"/>
      <c r="AE44" s="172"/>
      <c r="AF44" s="172"/>
      <c r="AG44" s="172"/>
      <c r="AH44" s="172"/>
      <c r="AI44" s="172"/>
      <c r="AJ44" s="172"/>
      <c r="AK44" s="172"/>
      <c r="AL44" s="172"/>
      <c r="AM44" s="172"/>
      <c r="AN44" s="172"/>
      <c r="AO44" s="172"/>
      <c r="AP44" s="172"/>
      <c r="AQ44" s="172"/>
      <c r="AR44" s="172"/>
      <c r="AS44" s="172"/>
      <c r="AT44" s="172"/>
      <c r="AU44" s="172"/>
      <c r="AV44" s="172"/>
      <c r="AW44" s="172"/>
      <c r="AX44" s="172"/>
      <c r="AY44" s="172"/>
      <c r="AZ44" s="172"/>
    </row>
    <row r="45" spans="1:52" ht="21" x14ac:dyDescent="0.25">
      <c r="B45" s="175" t="s">
        <v>159</v>
      </c>
      <c r="C45" s="175" t="s">
        <v>114</v>
      </c>
      <c r="D45" s="176">
        <v>4.1900000000000004</v>
      </c>
      <c r="E45" s="176">
        <v>13.391999999999999</v>
      </c>
      <c r="F45" s="176"/>
      <c r="G45" s="176"/>
      <c r="H45" s="176">
        <v>17.582000000000001</v>
      </c>
      <c r="L45" s="172"/>
      <c r="M45" s="172"/>
      <c r="N45" s="172"/>
      <c r="O45" s="172"/>
      <c r="P45" s="172"/>
      <c r="Q45" s="172"/>
      <c r="R45" s="172"/>
      <c r="S45" s="172"/>
      <c r="T45" s="172"/>
      <c r="U45" s="172"/>
      <c r="V45" s="172"/>
      <c r="W45" s="172"/>
      <c r="X45" s="172"/>
      <c r="Y45" s="172"/>
      <c r="Z45" s="172"/>
      <c r="AA45" s="172"/>
      <c r="AB45" s="172"/>
      <c r="AC45" s="172"/>
      <c r="AD45" s="172"/>
      <c r="AE45" s="172"/>
      <c r="AF45" s="172"/>
      <c r="AG45" s="172"/>
      <c r="AH45" s="172"/>
      <c r="AI45" s="172"/>
      <c r="AJ45" s="172"/>
      <c r="AK45" s="172"/>
      <c r="AL45" s="172"/>
      <c r="AM45" s="172"/>
      <c r="AN45" s="172"/>
      <c r="AO45" s="172"/>
      <c r="AP45" s="172"/>
      <c r="AQ45" s="172"/>
      <c r="AR45" s="172"/>
      <c r="AS45" s="172"/>
      <c r="AT45" s="172"/>
      <c r="AU45" s="172"/>
      <c r="AV45" s="172"/>
      <c r="AW45" s="172"/>
      <c r="AX45" s="172"/>
      <c r="AY45" s="172"/>
      <c r="AZ45" s="172"/>
    </row>
    <row r="46" spans="1:52" ht="34.5" customHeight="1" x14ac:dyDescent="0.25">
      <c r="B46" s="175" t="s">
        <v>113</v>
      </c>
      <c r="C46" s="179" t="s">
        <v>112</v>
      </c>
      <c r="D46" s="176"/>
      <c r="E46" s="176"/>
      <c r="F46" s="176"/>
      <c r="G46" s="176">
        <v>14.503</v>
      </c>
      <c r="H46" s="176">
        <v>14.503</v>
      </c>
      <c r="I46" s="292">
        <v>2.5499999999999998</v>
      </c>
      <c r="L46" s="172"/>
      <c r="M46" s="172"/>
      <c r="N46" s="172"/>
      <c r="O46" s="172"/>
      <c r="P46" s="172"/>
      <c r="Q46" s="172"/>
      <c r="R46" s="172"/>
      <c r="S46" s="172"/>
      <c r="T46" s="172"/>
      <c r="U46" s="172"/>
      <c r="V46" s="172"/>
      <c r="W46" s="172"/>
      <c r="X46" s="172"/>
      <c r="Y46" s="172"/>
      <c r="Z46" s="172"/>
      <c r="AA46" s="172"/>
      <c r="AB46" s="172"/>
      <c r="AC46" s="172"/>
      <c r="AD46" s="172"/>
      <c r="AE46" s="172"/>
      <c r="AF46" s="172"/>
      <c r="AG46" s="172"/>
      <c r="AH46" s="172"/>
      <c r="AI46" s="172"/>
      <c r="AJ46" s="172"/>
      <c r="AK46" s="172"/>
      <c r="AL46" s="172"/>
      <c r="AM46" s="172"/>
      <c r="AN46" s="172"/>
      <c r="AO46" s="172"/>
      <c r="AP46" s="172"/>
      <c r="AQ46" s="172"/>
      <c r="AR46" s="172"/>
      <c r="AS46" s="172"/>
      <c r="AT46" s="172"/>
      <c r="AU46" s="172"/>
      <c r="AV46" s="172"/>
      <c r="AW46" s="172"/>
      <c r="AX46" s="172"/>
      <c r="AY46" s="172"/>
      <c r="AZ46" s="172"/>
    </row>
    <row r="47" spans="1:52" ht="31.5" x14ac:dyDescent="0.25">
      <c r="B47" s="180" t="s">
        <v>111</v>
      </c>
      <c r="C47" s="175" t="s">
        <v>110</v>
      </c>
      <c r="D47" s="188"/>
      <c r="E47" s="188"/>
      <c r="F47" s="188"/>
      <c r="G47" s="202">
        <v>0</v>
      </c>
      <c r="H47" s="176">
        <v>0</v>
      </c>
      <c r="I47" s="292">
        <v>1</v>
      </c>
      <c r="K47" s="177">
        <v>0</v>
      </c>
      <c r="L47" s="172"/>
      <c r="M47" s="172"/>
      <c r="N47" s="172"/>
      <c r="O47" s="172"/>
      <c r="P47" s="172"/>
      <c r="Q47" s="172"/>
      <c r="R47" s="172"/>
      <c r="S47" s="172"/>
      <c r="T47" s="172"/>
      <c r="U47" s="172"/>
      <c r="V47" s="172"/>
      <c r="W47" s="172"/>
      <c r="X47" s="172"/>
      <c r="Y47" s="172"/>
      <c r="Z47" s="172"/>
      <c r="AA47" s="172"/>
      <c r="AB47" s="172"/>
      <c r="AC47" s="172"/>
      <c r="AD47" s="172"/>
      <c r="AE47" s="172"/>
      <c r="AF47" s="172"/>
      <c r="AG47" s="172"/>
      <c r="AH47" s="172"/>
      <c r="AI47" s="172"/>
      <c r="AJ47" s="172"/>
      <c r="AK47" s="172"/>
      <c r="AL47" s="172"/>
      <c r="AM47" s="172"/>
      <c r="AN47" s="172"/>
      <c r="AO47" s="172"/>
      <c r="AP47" s="172"/>
      <c r="AQ47" s="172"/>
      <c r="AR47" s="172"/>
      <c r="AS47" s="172"/>
      <c r="AT47" s="172"/>
      <c r="AU47" s="172"/>
      <c r="AV47" s="172"/>
      <c r="AW47" s="172"/>
      <c r="AX47" s="172"/>
      <c r="AY47" s="172"/>
      <c r="AZ47" s="172"/>
    </row>
    <row r="48" spans="1:52" x14ac:dyDescent="0.25">
      <c r="B48" s="175"/>
      <c r="C48" s="175" t="s">
        <v>109</v>
      </c>
      <c r="D48" s="176">
        <v>4.1900000000000004</v>
      </c>
      <c r="E48" s="176">
        <v>13.391999999999999</v>
      </c>
      <c r="F48" s="176">
        <v>0</v>
      </c>
      <c r="G48" s="176">
        <v>14.503</v>
      </c>
      <c r="H48" s="176">
        <v>32.085000000000001</v>
      </c>
      <c r="L48" s="172"/>
      <c r="M48" s="172"/>
      <c r="N48" s="172"/>
      <c r="O48" s="172"/>
      <c r="P48" s="172"/>
      <c r="Q48" s="172"/>
      <c r="R48" s="172"/>
      <c r="S48" s="172"/>
      <c r="T48" s="172"/>
      <c r="U48" s="172"/>
      <c r="V48" s="172"/>
      <c r="W48" s="172"/>
      <c r="X48" s="172"/>
      <c r="Y48" s="172"/>
      <c r="Z48" s="172"/>
      <c r="AA48" s="172"/>
      <c r="AB48" s="172"/>
      <c r="AC48" s="172"/>
      <c r="AD48" s="172"/>
      <c r="AE48" s="172"/>
      <c r="AF48" s="172"/>
      <c r="AG48" s="172"/>
      <c r="AH48" s="172"/>
      <c r="AI48" s="172"/>
      <c r="AJ48" s="172"/>
      <c r="AK48" s="172"/>
      <c r="AL48" s="172"/>
      <c r="AM48" s="172"/>
      <c r="AN48" s="172"/>
      <c r="AO48" s="172"/>
      <c r="AP48" s="172"/>
      <c r="AQ48" s="172"/>
      <c r="AR48" s="172"/>
      <c r="AS48" s="172"/>
      <c r="AT48" s="172"/>
      <c r="AU48" s="172"/>
      <c r="AV48" s="172"/>
      <c r="AW48" s="172"/>
      <c r="AX48" s="172"/>
      <c r="AY48" s="172"/>
      <c r="AZ48" s="172"/>
    </row>
    <row r="49" spans="1:52" x14ac:dyDescent="0.25">
      <c r="B49" s="175"/>
      <c r="C49" s="175" t="s">
        <v>108</v>
      </c>
      <c r="D49" s="176">
        <v>135.53700000000001</v>
      </c>
      <c r="E49" s="176">
        <v>433.19799999999998</v>
      </c>
      <c r="F49" s="176">
        <v>0</v>
      </c>
      <c r="G49" s="176">
        <v>14.503</v>
      </c>
      <c r="H49" s="176">
        <v>583.23800000000006</v>
      </c>
      <c r="L49" s="172"/>
      <c r="M49" s="172"/>
      <c r="N49" s="172"/>
      <c r="O49" s="172"/>
      <c r="P49" s="172"/>
      <c r="Q49" s="172"/>
      <c r="R49" s="172"/>
      <c r="S49" s="172"/>
      <c r="T49" s="172"/>
      <c r="U49" s="172"/>
      <c r="V49" s="172"/>
      <c r="W49" s="172"/>
      <c r="X49" s="172"/>
      <c r="Y49" s="172"/>
      <c r="Z49" s="172"/>
      <c r="AA49" s="172"/>
      <c r="AB49" s="172"/>
      <c r="AC49" s="172"/>
      <c r="AD49" s="172"/>
      <c r="AE49" s="172"/>
      <c r="AF49" s="172"/>
      <c r="AG49" s="172"/>
      <c r="AH49" s="172"/>
      <c r="AI49" s="172"/>
      <c r="AJ49" s="172"/>
      <c r="AK49" s="172"/>
      <c r="AL49" s="172"/>
      <c r="AM49" s="172"/>
      <c r="AN49" s="172"/>
      <c r="AO49" s="172"/>
      <c r="AP49" s="172"/>
      <c r="AQ49" s="172"/>
      <c r="AR49" s="172"/>
      <c r="AS49" s="172"/>
      <c r="AT49" s="172"/>
      <c r="AU49" s="172"/>
      <c r="AV49" s="172"/>
      <c r="AW49" s="172"/>
      <c r="AX49" s="172"/>
      <c r="AY49" s="172"/>
      <c r="AZ49" s="172"/>
    </row>
    <row r="50" spans="1:52" x14ac:dyDescent="0.25">
      <c r="D50" s="177"/>
      <c r="E50" s="177"/>
      <c r="F50" s="177"/>
      <c r="G50" s="177"/>
      <c r="H50" s="177"/>
      <c r="L50" s="172"/>
      <c r="M50" s="172"/>
      <c r="N50" s="172"/>
      <c r="O50" s="172"/>
      <c r="P50" s="172"/>
      <c r="Q50" s="172"/>
      <c r="R50" s="172"/>
      <c r="S50" s="172"/>
      <c r="T50" s="172"/>
      <c r="U50" s="172"/>
      <c r="V50" s="172"/>
      <c r="W50" s="172"/>
      <c r="X50" s="172"/>
      <c r="Y50" s="172"/>
      <c r="Z50" s="172"/>
      <c r="AA50" s="172"/>
      <c r="AB50" s="172"/>
      <c r="AC50" s="172"/>
      <c r="AD50" s="172"/>
      <c r="AE50" s="172"/>
      <c r="AF50" s="172"/>
      <c r="AG50" s="172"/>
      <c r="AH50" s="172"/>
      <c r="AI50" s="172"/>
      <c r="AJ50" s="172"/>
      <c r="AK50" s="172"/>
      <c r="AL50" s="172"/>
      <c r="AM50" s="172"/>
      <c r="AN50" s="172"/>
      <c r="AO50" s="172"/>
      <c r="AP50" s="172"/>
      <c r="AQ50" s="172"/>
      <c r="AR50" s="172"/>
      <c r="AS50" s="172"/>
      <c r="AT50" s="172"/>
      <c r="AU50" s="172"/>
      <c r="AV50" s="172"/>
      <c r="AW50" s="172"/>
      <c r="AX50" s="172"/>
      <c r="AY50" s="172"/>
      <c r="AZ50" s="172"/>
    </row>
    <row r="51" spans="1:52" x14ac:dyDescent="0.25">
      <c r="B51" s="175" t="s">
        <v>107</v>
      </c>
      <c r="C51" s="175" t="s">
        <v>106</v>
      </c>
      <c r="D51" s="177"/>
      <c r="E51" s="177"/>
      <c r="F51" s="177"/>
      <c r="G51" s="177"/>
      <c r="H51" s="177"/>
      <c r="L51" s="172"/>
      <c r="M51" s="172"/>
      <c r="N51" s="172"/>
      <c r="O51" s="172"/>
      <c r="P51" s="172"/>
      <c r="Q51" s="172"/>
      <c r="R51" s="172"/>
      <c r="S51" s="172"/>
      <c r="T51" s="172"/>
      <c r="U51" s="172"/>
      <c r="V51" s="172"/>
      <c r="W51" s="172"/>
      <c r="X51" s="172"/>
      <c r="Y51" s="172"/>
      <c r="Z51" s="172"/>
      <c r="AA51" s="172"/>
      <c r="AB51" s="172"/>
      <c r="AC51" s="172"/>
      <c r="AD51" s="172"/>
      <c r="AE51" s="172"/>
      <c r="AF51" s="172"/>
      <c r="AG51" s="172"/>
      <c r="AH51" s="172"/>
      <c r="AI51" s="172"/>
      <c r="AJ51" s="172"/>
      <c r="AK51" s="172"/>
      <c r="AL51" s="172"/>
      <c r="AM51" s="172"/>
      <c r="AN51" s="172"/>
      <c r="AO51" s="172"/>
      <c r="AP51" s="172"/>
      <c r="AQ51" s="172"/>
      <c r="AR51" s="172"/>
      <c r="AS51" s="172"/>
      <c r="AT51" s="172"/>
      <c r="AU51" s="172"/>
      <c r="AV51" s="172"/>
      <c r="AW51" s="172"/>
      <c r="AX51" s="172"/>
      <c r="AY51" s="172"/>
      <c r="AZ51" s="172"/>
    </row>
    <row r="52" spans="1:52" ht="31.5" x14ac:dyDescent="0.25">
      <c r="B52" s="175" t="s">
        <v>146</v>
      </c>
      <c r="C52" s="179" t="s">
        <v>105</v>
      </c>
      <c r="D52" s="176"/>
      <c r="E52" s="176"/>
      <c r="F52" s="176"/>
      <c r="G52" s="176">
        <v>12.481</v>
      </c>
      <c r="H52" s="176">
        <v>12.481</v>
      </c>
      <c r="I52" s="292">
        <v>2.14</v>
      </c>
      <c r="L52" s="172"/>
      <c r="M52" s="172"/>
      <c r="N52" s="172"/>
      <c r="O52" s="172"/>
      <c r="P52" s="172"/>
      <c r="Q52" s="172"/>
      <c r="R52" s="172"/>
      <c r="S52" s="172"/>
      <c r="T52" s="172"/>
      <c r="U52" s="172"/>
      <c r="V52" s="172"/>
      <c r="W52" s="172"/>
      <c r="X52" s="172"/>
      <c r="Y52" s="172"/>
      <c r="Z52" s="172"/>
      <c r="AA52" s="172"/>
      <c r="AB52" s="172"/>
      <c r="AC52" s="172"/>
      <c r="AD52" s="172"/>
      <c r="AE52" s="172"/>
      <c r="AF52" s="172"/>
      <c r="AG52" s="172"/>
      <c r="AH52" s="172"/>
      <c r="AI52" s="172"/>
      <c r="AJ52" s="172"/>
      <c r="AK52" s="172"/>
      <c r="AL52" s="172"/>
      <c r="AM52" s="172"/>
      <c r="AN52" s="172"/>
      <c r="AO52" s="172"/>
      <c r="AP52" s="172"/>
      <c r="AQ52" s="172"/>
      <c r="AR52" s="172"/>
      <c r="AS52" s="172"/>
      <c r="AT52" s="172"/>
      <c r="AU52" s="172"/>
      <c r="AV52" s="172"/>
      <c r="AW52" s="172"/>
      <c r="AX52" s="172"/>
      <c r="AY52" s="172"/>
      <c r="AZ52" s="172"/>
    </row>
    <row r="53" spans="1:52" ht="31.5" x14ac:dyDescent="0.25">
      <c r="B53" s="175" t="s">
        <v>146</v>
      </c>
      <c r="C53" s="179" t="s">
        <v>104</v>
      </c>
      <c r="D53" s="176"/>
      <c r="E53" s="176"/>
      <c r="F53" s="176"/>
      <c r="G53" s="176">
        <v>22.773</v>
      </c>
      <c r="H53" s="176">
        <v>22.773</v>
      </c>
      <c r="I53" s="292">
        <v>3.73</v>
      </c>
      <c r="L53" s="172"/>
      <c r="M53" s="172"/>
      <c r="N53" s="172"/>
      <c r="O53" s="172"/>
      <c r="P53" s="172"/>
      <c r="Q53" s="172"/>
      <c r="R53" s="172"/>
      <c r="S53" s="172"/>
      <c r="T53" s="172"/>
      <c r="U53" s="172"/>
      <c r="V53" s="172"/>
      <c r="W53" s="172"/>
      <c r="X53" s="172"/>
      <c r="Y53" s="172"/>
      <c r="Z53" s="172"/>
      <c r="AA53" s="172"/>
      <c r="AB53" s="172"/>
      <c r="AC53" s="172"/>
      <c r="AD53" s="172"/>
      <c r="AE53" s="172"/>
      <c r="AF53" s="172"/>
      <c r="AG53" s="172"/>
      <c r="AH53" s="172"/>
      <c r="AI53" s="172"/>
      <c r="AJ53" s="172"/>
      <c r="AK53" s="172"/>
      <c r="AL53" s="172"/>
      <c r="AM53" s="172"/>
      <c r="AN53" s="172"/>
      <c r="AO53" s="172"/>
      <c r="AP53" s="172"/>
      <c r="AQ53" s="172"/>
      <c r="AR53" s="172"/>
      <c r="AS53" s="172"/>
      <c r="AT53" s="172"/>
      <c r="AU53" s="172"/>
      <c r="AV53" s="172"/>
      <c r="AW53" s="172"/>
      <c r="AX53" s="172"/>
      <c r="AY53" s="172"/>
      <c r="AZ53" s="172"/>
    </row>
    <row r="54" spans="1:52" x14ac:dyDescent="0.25">
      <c r="B54" s="175"/>
      <c r="C54" s="175" t="s">
        <v>103</v>
      </c>
      <c r="D54" s="176"/>
      <c r="E54" s="176"/>
      <c r="F54" s="176"/>
      <c r="G54" s="176">
        <v>35.253999999999998</v>
      </c>
      <c r="H54" s="176">
        <v>35.253999999999998</v>
      </c>
      <c r="L54" s="172"/>
      <c r="M54" s="172"/>
      <c r="N54" s="172"/>
      <c r="O54" s="172"/>
      <c r="P54" s="172"/>
      <c r="Q54" s="172"/>
      <c r="R54" s="172"/>
      <c r="S54" s="172"/>
      <c r="T54" s="172"/>
      <c r="U54" s="172"/>
      <c r="V54" s="172"/>
      <c r="W54" s="172"/>
      <c r="X54" s="172"/>
      <c r="Y54" s="172"/>
      <c r="Z54" s="172"/>
      <c r="AA54" s="172"/>
      <c r="AB54" s="172"/>
      <c r="AC54" s="172"/>
      <c r="AD54" s="172"/>
      <c r="AE54" s="172"/>
      <c r="AF54" s="172"/>
      <c r="AG54" s="172"/>
      <c r="AH54" s="172"/>
      <c r="AI54" s="172"/>
      <c r="AJ54" s="172"/>
      <c r="AK54" s="172"/>
      <c r="AL54" s="172"/>
      <c r="AM54" s="172"/>
      <c r="AN54" s="172"/>
      <c r="AO54" s="172"/>
      <c r="AP54" s="172"/>
      <c r="AQ54" s="172"/>
      <c r="AR54" s="172"/>
      <c r="AS54" s="172"/>
      <c r="AT54" s="172"/>
      <c r="AU54" s="172"/>
      <c r="AV54" s="172"/>
      <c r="AW54" s="172"/>
      <c r="AX54" s="172"/>
      <c r="AY54" s="172"/>
      <c r="AZ54" s="172"/>
    </row>
    <row r="55" spans="1:52" x14ac:dyDescent="0.25">
      <c r="D55" s="177"/>
      <c r="E55" s="177"/>
      <c r="F55" s="177"/>
      <c r="G55" s="177"/>
      <c r="H55" s="177"/>
      <c r="L55" s="172"/>
      <c r="M55" s="172"/>
      <c r="N55" s="172"/>
      <c r="O55" s="172"/>
      <c r="P55" s="172"/>
      <c r="Q55" s="172"/>
      <c r="R55" s="172"/>
      <c r="S55" s="172"/>
      <c r="T55" s="172"/>
      <c r="U55" s="172"/>
      <c r="V55" s="172"/>
      <c r="W55" s="172"/>
      <c r="X55" s="172"/>
      <c r="Y55" s="172"/>
      <c r="Z55" s="172"/>
      <c r="AA55" s="172"/>
      <c r="AB55" s="172"/>
      <c r="AC55" s="172"/>
      <c r="AD55" s="172"/>
      <c r="AE55" s="172"/>
      <c r="AF55" s="172"/>
      <c r="AG55" s="172"/>
      <c r="AH55" s="172"/>
      <c r="AI55" s="172"/>
      <c r="AJ55" s="172"/>
      <c r="AK55" s="172"/>
      <c r="AL55" s="172"/>
      <c r="AM55" s="172"/>
      <c r="AN55" s="172"/>
      <c r="AO55" s="172"/>
      <c r="AP55" s="172"/>
      <c r="AQ55" s="172"/>
      <c r="AR55" s="172"/>
      <c r="AS55" s="172"/>
      <c r="AT55" s="172"/>
      <c r="AU55" s="172"/>
      <c r="AV55" s="172"/>
      <c r="AW55" s="172"/>
      <c r="AX55" s="172"/>
      <c r="AY55" s="172"/>
      <c r="AZ55" s="172"/>
    </row>
    <row r="56" spans="1:52" ht="11.25" thickBot="1" x14ac:dyDescent="0.3">
      <c r="B56" s="175" t="s">
        <v>102</v>
      </c>
      <c r="C56" s="175" t="s">
        <v>101</v>
      </c>
      <c r="D56" s="177"/>
      <c r="E56" s="177"/>
      <c r="F56" s="177"/>
      <c r="G56" s="177"/>
      <c r="H56" s="177"/>
      <c r="L56" s="172"/>
      <c r="M56" s="172"/>
      <c r="N56" s="172"/>
      <c r="O56" s="172"/>
      <c r="P56" s="172"/>
      <c r="Q56" s="172"/>
      <c r="R56" s="172"/>
      <c r="S56" s="172"/>
      <c r="T56" s="172"/>
      <c r="U56" s="172"/>
      <c r="V56" s="172"/>
      <c r="W56" s="172"/>
      <c r="X56" s="172"/>
      <c r="Y56" s="172"/>
      <c r="Z56" s="172"/>
      <c r="AA56" s="172"/>
      <c r="AB56" s="172"/>
      <c r="AC56" s="172"/>
      <c r="AD56" s="172"/>
      <c r="AE56" s="172"/>
      <c r="AF56" s="172"/>
      <c r="AG56" s="172"/>
      <c r="AH56" s="172"/>
      <c r="AI56" s="172"/>
      <c r="AJ56" s="172"/>
      <c r="AK56" s="172"/>
      <c r="AL56" s="172"/>
      <c r="AM56" s="172"/>
      <c r="AN56" s="172"/>
      <c r="AO56" s="172"/>
      <c r="AP56" s="172"/>
      <c r="AQ56" s="172"/>
      <c r="AR56" s="172"/>
      <c r="AS56" s="172"/>
      <c r="AT56" s="172"/>
      <c r="AU56" s="172"/>
      <c r="AV56" s="172"/>
      <c r="AW56" s="172"/>
      <c r="AX56" s="172"/>
      <c r="AY56" s="172"/>
      <c r="AZ56" s="172"/>
    </row>
    <row r="57" spans="1:52" ht="11.25" thickBot="1" x14ac:dyDescent="0.3">
      <c r="B57" s="175" t="s">
        <v>100</v>
      </c>
      <c r="C57" s="175" t="s">
        <v>99</v>
      </c>
      <c r="D57" s="176"/>
      <c r="E57" s="176"/>
      <c r="F57" s="176"/>
      <c r="G57" s="201">
        <v>27.294</v>
      </c>
      <c r="H57" s="176">
        <v>27.294</v>
      </c>
      <c r="I57" s="292">
        <v>3.83</v>
      </c>
      <c r="J57" s="178"/>
      <c r="K57" s="177">
        <v>7.1260000000000003</v>
      </c>
      <c r="L57" s="172"/>
      <c r="M57" s="172"/>
      <c r="N57" s="172"/>
      <c r="O57" s="172"/>
      <c r="P57" s="172"/>
      <c r="Q57" s="172"/>
      <c r="R57" s="172"/>
      <c r="S57" s="172"/>
      <c r="T57" s="172"/>
      <c r="U57" s="172"/>
      <c r="V57" s="172"/>
      <c r="W57" s="172"/>
      <c r="X57" s="172"/>
      <c r="Y57" s="172"/>
      <c r="Z57" s="172"/>
      <c r="AA57" s="172"/>
      <c r="AB57" s="172"/>
      <c r="AC57" s="172"/>
      <c r="AD57" s="172"/>
      <c r="AE57" s="172"/>
      <c r="AF57" s="172"/>
      <c r="AG57" s="172"/>
      <c r="AH57" s="172"/>
      <c r="AI57" s="172"/>
      <c r="AJ57" s="172"/>
      <c r="AK57" s="172"/>
      <c r="AL57" s="172"/>
      <c r="AM57" s="172"/>
      <c r="AN57" s="172"/>
      <c r="AO57" s="172"/>
      <c r="AP57" s="172"/>
      <c r="AQ57" s="172"/>
      <c r="AR57" s="172"/>
      <c r="AS57" s="172"/>
      <c r="AT57" s="172"/>
      <c r="AU57" s="172"/>
      <c r="AV57" s="172"/>
      <c r="AW57" s="172"/>
      <c r="AX57" s="172"/>
      <c r="AY57" s="172"/>
      <c r="AZ57" s="172"/>
    </row>
    <row r="58" spans="1:52" x14ac:dyDescent="0.25">
      <c r="B58" s="175"/>
      <c r="C58" s="175" t="s">
        <v>98</v>
      </c>
      <c r="D58" s="176"/>
      <c r="E58" s="176"/>
      <c r="F58" s="176"/>
      <c r="G58" s="201"/>
      <c r="H58" s="176">
        <v>0</v>
      </c>
      <c r="I58" s="292">
        <v>3.91</v>
      </c>
      <c r="K58" s="177">
        <v>0</v>
      </c>
      <c r="L58" s="172"/>
      <c r="M58" s="172"/>
      <c r="N58" s="172"/>
      <c r="O58" s="172"/>
      <c r="P58" s="172"/>
      <c r="Q58" s="172"/>
      <c r="R58" s="172"/>
      <c r="S58" s="172"/>
      <c r="T58" s="172"/>
      <c r="U58" s="172"/>
      <c r="V58" s="172"/>
      <c r="W58" s="172"/>
      <c r="X58" s="172"/>
      <c r="Y58" s="172"/>
      <c r="Z58" s="172"/>
      <c r="AA58" s="172"/>
      <c r="AB58" s="172"/>
      <c r="AC58" s="172"/>
      <c r="AD58" s="172"/>
      <c r="AE58" s="172"/>
      <c r="AF58" s="172"/>
      <c r="AG58" s="172"/>
      <c r="AH58" s="172"/>
      <c r="AI58" s="172"/>
      <c r="AJ58" s="172"/>
      <c r="AK58" s="172"/>
      <c r="AL58" s="172"/>
      <c r="AM58" s="172"/>
      <c r="AN58" s="172"/>
      <c r="AO58" s="172"/>
      <c r="AP58" s="172"/>
      <c r="AQ58" s="172"/>
      <c r="AR58" s="172"/>
      <c r="AS58" s="172"/>
      <c r="AT58" s="172"/>
      <c r="AU58" s="172"/>
      <c r="AV58" s="172"/>
      <c r="AW58" s="172"/>
      <c r="AX58" s="172"/>
      <c r="AY58" s="172"/>
      <c r="AZ58" s="172"/>
    </row>
    <row r="59" spans="1:52" x14ac:dyDescent="0.25">
      <c r="B59" s="175"/>
      <c r="C59" s="175" t="s">
        <v>97</v>
      </c>
      <c r="D59" s="176"/>
      <c r="E59" s="176"/>
      <c r="F59" s="176"/>
      <c r="G59" s="176">
        <v>27.294</v>
      </c>
      <c r="H59" s="176">
        <v>27.294</v>
      </c>
      <c r="L59" s="172"/>
      <c r="M59" s="172"/>
      <c r="N59" s="172"/>
      <c r="O59" s="172"/>
      <c r="P59" s="172"/>
      <c r="Q59" s="172"/>
      <c r="R59" s="172"/>
      <c r="S59" s="172"/>
      <c r="T59" s="172"/>
      <c r="U59" s="172"/>
      <c r="V59" s="172"/>
      <c r="W59" s="172"/>
      <c r="X59" s="172"/>
      <c r="Y59" s="172"/>
      <c r="Z59" s="172"/>
      <c r="AA59" s="172"/>
      <c r="AB59" s="172"/>
      <c r="AC59" s="172"/>
      <c r="AD59" s="172"/>
      <c r="AE59" s="172"/>
      <c r="AF59" s="172"/>
      <c r="AG59" s="172"/>
      <c r="AH59" s="172"/>
      <c r="AI59" s="172"/>
      <c r="AJ59" s="172"/>
      <c r="AK59" s="172"/>
      <c r="AL59" s="172"/>
      <c r="AM59" s="172"/>
      <c r="AN59" s="172"/>
      <c r="AO59" s="172"/>
      <c r="AP59" s="172"/>
      <c r="AQ59" s="172"/>
      <c r="AR59" s="172"/>
      <c r="AS59" s="172"/>
      <c r="AT59" s="172"/>
      <c r="AU59" s="172"/>
      <c r="AV59" s="172"/>
      <c r="AW59" s="172"/>
      <c r="AX59" s="172"/>
      <c r="AY59" s="172"/>
      <c r="AZ59" s="172"/>
    </row>
    <row r="60" spans="1:52" x14ac:dyDescent="0.25">
      <c r="B60" s="175"/>
      <c r="C60" s="175" t="s">
        <v>96</v>
      </c>
      <c r="D60" s="176">
        <v>135.53700000000001</v>
      </c>
      <c r="E60" s="176">
        <v>433.19799999999998</v>
      </c>
      <c r="F60" s="176">
        <v>0</v>
      </c>
      <c r="G60" s="176">
        <v>77.051000000000002</v>
      </c>
      <c r="H60" s="176">
        <v>645.78599999999994</v>
      </c>
      <c r="L60" s="172"/>
      <c r="M60" s="172"/>
      <c r="N60" s="172"/>
      <c r="O60" s="172"/>
      <c r="P60" s="172"/>
      <c r="Q60" s="172"/>
      <c r="R60" s="172"/>
      <c r="S60" s="172"/>
      <c r="T60" s="172"/>
      <c r="U60" s="172"/>
      <c r="V60" s="172"/>
      <c r="W60" s="172"/>
      <c r="X60" s="172"/>
      <c r="Y60" s="172"/>
      <c r="Z60" s="172"/>
      <c r="AA60" s="172"/>
      <c r="AB60" s="172"/>
      <c r="AC60" s="172"/>
      <c r="AD60" s="172"/>
      <c r="AE60" s="172"/>
      <c r="AF60" s="172"/>
      <c r="AG60" s="172"/>
      <c r="AH60" s="172"/>
      <c r="AI60" s="172"/>
      <c r="AJ60" s="172"/>
      <c r="AK60" s="172"/>
      <c r="AL60" s="172"/>
      <c r="AM60" s="172"/>
      <c r="AN60" s="172"/>
      <c r="AO60" s="172"/>
      <c r="AP60" s="172"/>
      <c r="AQ60" s="172"/>
      <c r="AR60" s="172"/>
      <c r="AS60" s="172"/>
      <c r="AT60" s="172"/>
      <c r="AU60" s="172"/>
      <c r="AV60" s="172"/>
      <c r="AW60" s="172"/>
      <c r="AX60" s="172"/>
      <c r="AY60" s="172"/>
      <c r="AZ60" s="172"/>
    </row>
    <row r="61" spans="1:52" x14ac:dyDescent="0.25">
      <c r="B61" s="175" t="s">
        <v>95</v>
      </c>
      <c r="C61" s="175" t="s">
        <v>94</v>
      </c>
      <c r="D61" s="176">
        <v>4.0659999999999998</v>
      </c>
      <c r="E61" s="176">
        <v>12.996</v>
      </c>
      <c r="F61" s="176">
        <v>0</v>
      </c>
      <c r="G61" s="176">
        <v>2.3119999999999998</v>
      </c>
      <c r="H61" s="176">
        <v>19.373999999999999</v>
      </c>
      <c r="L61" s="172"/>
      <c r="M61" s="172"/>
      <c r="N61" s="172"/>
      <c r="O61" s="172"/>
      <c r="P61" s="172"/>
      <c r="Q61" s="172"/>
      <c r="R61" s="172"/>
      <c r="S61" s="172"/>
      <c r="T61" s="172"/>
      <c r="U61" s="172"/>
      <c r="V61" s="172"/>
      <c r="W61" s="172"/>
      <c r="X61" s="172"/>
      <c r="Y61" s="172"/>
      <c r="Z61" s="172"/>
      <c r="AA61" s="172"/>
      <c r="AB61" s="172"/>
      <c r="AC61" s="172"/>
      <c r="AD61" s="172"/>
      <c r="AE61" s="172"/>
      <c r="AF61" s="172"/>
      <c r="AG61" s="172"/>
      <c r="AH61" s="172"/>
      <c r="AI61" s="172"/>
      <c r="AJ61" s="172"/>
      <c r="AK61" s="172"/>
      <c r="AL61" s="172"/>
      <c r="AM61" s="172"/>
      <c r="AN61" s="172"/>
      <c r="AO61" s="172"/>
      <c r="AP61" s="172"/>
      <c r="AQ61" s="172"/>
      <c r="AR61" s="172"/>
      <c r="AS61" s="172"/>
      <c r="AT61" s="172"/>
      <c r="AU61" s="172"/>
      <c r="AV61" s="172"/>
      <c r="AW61" s="172"/>
      <c r="AX61" s="172"/>
      <c r="AY61" s="172"/>
      <c r="AZ61" s="172"/>
    </row>
    <row r="62" spans="1:52" x14ac:dyDescent="0.25">
      <c r="B62" s="175"/>
      <c r="C62" s="175" t="s">
        <v>93</v>
      </c>
      <c r="D62" s="176">
        <v>139.60300000000001</v>
      </c>
      <c r="E62" s="176">
        <v>446.19400000000002</v>
      </c>
      <c r="F62" s="176">
        <v>0</v>
      </c>
      <c r="G62" s="176">
        <v>79.363</v>
      </c>
      <c r="H62" s="176">
        <v>665.16</v>
      </c>
      <c r="I62" s="292">
        <v>585.79700000000003</v>
      </c>
      <c r="J62" s="292">
        <v>12.481</v>
      </c>
      <c r="K62" s="292">
        <v>22.773</v>
      </c>
      <c r="L62" s="172"/>
      <c r="M62" s="172"/>
      <c r="N62" s="172"/>
      <c r="O62" s="172"/>
      <c r="P62" s="172"/>
      <c r="Q62" s="172"/>
      <c r="R62" s="172"/>
      <c r="S62" s="172"/>
      <c r="T62" s="172"/>
      <c r="U62" s="172"/>
      <c r="V62" s="172"/>
      <c r="W62" s="172"/>
      <c r="X62" s="172"/>
      <c r="Y62" s="172"/>
      <c r="Z62" s="172"/>
      <c r="AA62" s="172"/>
      <c r="AB62" s="172"/>
      <c r="AC62" s="172"/>
      <c r="AD62" s="172"/>
      <c r="AE62" s="172"/>
      <c r="AF62" s="172"/>
      <c r="AG62" s="172"/>
      <c r="AH62" s="172"/>
      <c r="AI62" s="172"/>
      <c r="AJ62" s="172"/>
      <c r="AK62" s="172"/>
      <c r="AL62" s="172"/>
      <c r="AM62" s="172"/>
      <c r="AN62" s="172"/>
      <c r="AO62" s="172"/>
      <c r="AP62" s="172"/>
      <c r="AQ62" s="172"/>
      <c r="AR62" s="172"/>
      <c r="AS62" s="172"/>
      <c r="AT62" s="172"/>
      <c r="AU62" s="172"/>
      <c r="AV62" s="172"/>
      <c r="AW62" s="172"/>
      <c r="AX62" s="172"/>
      <c r="AY62" s="172"/>
      <c r="AZ62" s="172"/>
    </row>
    <row r="63" spans="1:52" x14ac:dyDescent="0.25">
      <c r="L63" s="172"/>
      <c r="M63" s="172"/>
      <c r="N63" s="172"/>
      <c r="O63" s="172"/>
      <c r="P63" s="172"/>
      <c r="Q63" s="172"/>
      <c r="R63" s="172"/>
      <c r="S63" s="172"/>
      <c r="T63" s="172"/>
      <c r="U63" s="172"/>
      <c r="V63" s="172"/>
      <c r="W63" s="172"/>
      <c r="X63" s="172"/>
      <c r="Y63" s="172"/>
      <c r="Z63" s="172"/>
      <c r="AA63" s="172"/>
      <c r="AB63" s="172"/>
      <c r="AC63" s="172"/>
      <c r="AD63" s="172"/>
      <c r="AE63" s="172"/>
      <c r="AF63" s="172"/>
      <c r="AG63" s="172"/>
      <c r="AH63" s="172"/>
      <c r="AI63" s="172"/>
      <c r="AJ63" s="172"/>
      <c r="AK63" s="172"/>
      <c r="AL63" s="172"/>
      <c r="AM63" s="172"/>
      <c r="AN63" s="172"/>
      <c r="AO63" s="172"/>
      <c r="AP63" s="172"/>
      <c r="AQ63" s="172"/>
      <c r="AR63" s="172"/>
      <c r="AS63" s="172"/>
      <c r="AT63" s="172"/>
      <c r="AU63" s="172"/>
      <c r="AV63" s="172"/>
      <c r="AW63" s="172"/>
      <c r="AX63" s="172"/>
      <c r="AY63" s="172"/>
      <c r="AZ63" s="172"/>
    </row>
    <row r="64" spans="1:52" x14ac:dyDescent="0.25">
      <c r="A64" s="325" t="s">
        <v>92</v>
      </c>
      <c r="B64" s="325"/>
      <c r="C64" s="316"/>
      <c r="D64" s="316"/>
      <c r="E64" s="316"/>
      <c r="F64" s="316"/>
      <c r="G64" s="316"/>
      <c r="H64" s="316"/>
      <c r="L64" s="172"/>
      <c r="M64" s="172"/>
      <c r="N64" s="172"/>
      <c r="O64" s="172"/>
      <c r="P64" s="172"/>
      <c r="Q64" s="172"/>
      <c r="R64" s="172"/>
      <c r="S64" s="172"/>
      <c r="T64" s="172"/>
      <c r="U64" s="172"/>
      <c r="V64" s="172"/>
      <c r="W64" s="172"/>
      <c r="X64" s="172"/>
      <c r="Y64" s="172"/>
      <c r="Z64" s="172"/>
      <c r="AA64" s="172"/>
      <c r="AB64" s="172"/>
      <c r="AC64" s="172"/>
      <c r="AD64" s="172"/>
      <c r="AE64" s="172"/>
      <c r="AF64" s="172"/>
      <c r="AG64" s="172"/>
      <c r="AH64" s="172"/>
      <c r="AI64" s="172"/>
      <c r="AJ64" s="172"/>
      <c r="AK64" s="172"/>
      <c r="AL64" s="172"/>
      <c r="AM64" s="172"/>
      <c r="AN64" s="172"/>
      <c r="AO64" s="172"/>
      <c r="AP64" s="172"/>
      <c r="AQ64" s="172"/>
      <c r="AR64" s="172"/>
      <c r="AS64" s="172"/>
      <c r="AT64" s="172"/>
      <c r="AU64" s="172"/>
      <c r="AV64" s="172"/>
      <c r="AW64" s="172"/>
      <c r="AX64" s="172"/>
      <c r="AY64" s="172"/>
      <c r="AZ64" s="172"/>
    </row>
    <row r="65" spans="1:52" x14ac:dyDescent="0.25">
      <c r="C65" s="324" t="s">
        <v>86</v>
      </c>
      <c r="D65" s="324"/>
      <c r="E65" s="324"/>
      <c r="F65" s="324"/>
      <c r="G65" s="324"/>
      <c r="H65" s="324"/>
      <c r="L65" s="172"/>
      <c r="M65" s="172"/>
      <c r="N65" s="172"/>
      <c r="O65" s="172"/>
      <c r="P65" s="172"/>
      <c r="Q65" s="172"/>
      <c r="R65" s="172"/>
      <c r="S65" s="172"/>
      <c r="T65" s="172"/>
      <c r="U65" s="172"/>
      <c r="V65" s="172"/>
      <c r="W65" s="172"/>
      <c r="X65" s="172"/>
      <c r="Y65" s="172"/>
      <c r="Z65" s="172"/>
      <c r="AA65" s="172"/>
      <c r="AB65" s="172"/>
      <c r="AC65" s="172"/>
      <c r="AD65" s="172"/>
      <c r="AE65" s="172"/>
      <c r="AF65" s="172"/>
      <c r="AG65" s="172"/>
      <c r="AH65" s="172"/>
      <c r="AI65" s="172"/>
      <c r="AJ65" s="172"/>
      <c r="AK65" s="172"/>
      <c r="AL65" s="172"/>
      <c r="AM65" s="172"/>
      <c r="AN65" s="172"/>
      <c r="AO65" s="172"/>
      <c r="AP65" s="172"/>
      <c r="AQ65" s="172"/>
      <c r="AR65" s="172"/>
      <c r="AS65" s="172"/>
      <c r="AT65" s="172"/>
      <c r="AU65" s="172"/>
      <c r="AV65" s="172"/>
      <c r="AW65" s="172"/>
      <c r="AX65" s="172"/>
      <c r="AY65" s="172"/>
      <c r="AZ65" s="172"/>
    </row>
    <row r="66" spans="1:52" x14ac:dyDescent="0.25">
      <c r="L66" s="172"/>
      <c r="M66" s="172"/>
      <c r="N66" s="172"/>
      <c r="O66" s="172"/>
      <c r="P66" s="172"/>
      <c r="Q66" s="172"/>
      <c r="R66" s="172"/>
      <c r="S66" s="172"/>
      <c r="T66" s="172"/>
      <c r="U66" s="172"/>
      <c r="V66" s="172"/>
      <c r="W66" s="172"/>
      <c r="X66" s="172"/>
      <c r="Y66" s="172"/>
      <c r="Z66" s="172"/>
      <c r="AA66" s="172"/>
      <c r="AB66" s="172"/>
      <c r="AC66" s="172"/>
      <c r="AD66" s="172"/>
      <c r="AE66" s="172"/>
      <c r="AF66" s="172"/>
      <c r="AG66" s="172"/>
      <c r="AH66" s="172"/>
      <c r="AI66" s="172"/>
      <c r="AJ66" s="172"/>
      <c r="AK66" s="172"/>
      <c r="AL66" s="172"/>
      <c r="AM66" s="172"/>
      <c r="AN66" s="172"/>
      <c r="AO66" s="172"/>
      <c r="AP66" s="172"/>
      <c r="AQ66" s="172"/>
      <c r="AR66" s="172"/>
      <c r="AS66" s="172"/>
      <c r="AT66" s="172"/>
      <c r="AU66" s="172"/>
      <c r="AV66" s="172"/>
      <c r="AW66" s="172"/>
      <c r="AX66" s="172"/>
      <c r="AY66" s="172"/>
      <c r="AZ66" s="172"/>
    </row>
    <row r="67" spans="1:52" ht="11.25" thickBot="1" x14ac:dyDescent="0.3">
      <c r="A67" s="322" t="s">
        <v>91</v>
      </c>
      <c r="B67" s="322"/>
      <c r="C67" s="304" t="s">
        <v>90</v>
      </c>
      <c r="D67" s="305" t="s">
        <v>89</v>
      </c>
      <c r="E67" s="316" t="s">
        <v>88</v>
      </c>
      <c r="F67" s="316"/>
      <c r="G67" s="316"/>
      <c r="H67" s="316"/>
      <c r="L67" s="172"/>
      <c r="M67" s="172"/>
      <c r="N67" s="172"/>
      <c r="O67" s="172"/>
      <c r="P67" s="172"/>
      <c r="Q67" s="172"/>
      <c r="R67" s="172"/>
      <c r="S67" s="172"/>
      <c r="T67" s="172"/>
      <c r="U67" s="172"/>
      <c r="V67" s="172"/>
      <c r="W67" s="172"/>
      <c r="X67" s="172"/>
      <c r="Y67" s="172"/>
      <c r="Z67" s="172"/>
      <c r="AA67" s="172"/>
      <c r="AB67" s="172"/>
      <c r="AC67" s="172"/>
      <c r="AD67" s="172"/>
      <c r="AE67" s="172"/>
      <c r="AF67" s="172"/>
      <c r="AG67" s="172"/>
      <c r="AH67" s="172"/>
      <c r="AI67" s="172"/>
      <c r="AJ67" s="172"/>
      <c r="AK67" s="172"/>
      <c r="AL67" s="172"/>
      <c r="AM67" s="172"/>
      <c r="AN67" s="172"/>
      <c r="AO67" s="172"/>
      <c r="AP67" s="172"/>
      <c r="AQ67" s="172"/>
      <c r="AR67" s="172"/>
      <c r="AS67" s="172"/>
      <c r="AT67" s="172"/>
      <c r="AU67" s="172"/>
      <c r="AV67" s="172"/>
      <c r="AW67" s="172"/>
      <c r="AX67" s="172"/>
      <c r="AY67" s="172"/>
      <c r="AZ67" s="172"/>
    </row>
    <row r="68" spans="1:52" ht="11.25" thickBot="1" x14ac:dyDescent="0.3">
      <c r="C68" s="174" t="s">
        <v>87</v>
      </c>
      <c r="E68" s="324" t="s">
        <v>86</v>
      </c>
      <c r="F68" s="324"/>
      <c r="G68" s="324"/>
      <c r="H68" s="324"/>
      <c r="J68" s="290">
        <v>139.60300000000001</v>
      </c>
      <c r="K68" s="291">
        <v>446.19400000000002</v>
      </c>
      <c r="L68" s="172"/>
      <c r="M68" s="172"/>
      <c r="N68" s="172"/>
      <c r="O68" s="172"/>
      <c r="P68" s="172"/>
      <c r="Q68" s="172"/>
      <c r="R68" s="172"/>
      <c r="S68" s="172"/>
      <c r="T68" s="172"/>
      <c r="U68" s="172"/>
      <c r="V68" s="172"/>
      <c r="W68" s="172"/>
      <c r="X68" s="172"/>
      <c r="Y68" s="172"/>
      <c r="Z68" s="172"/>
      <c r="AA68" s="172"/>
      <c r="AB68" s="172"/>
      <c r="AC68" s="172"/>
      <c r="AD68" s="172"/>
      <c r="AE68" s="172"/>
      <c r="AF68" s="172"/>
      <c r="AG68" s="172"/>
      <c r="AH68" s="172"/>
      <c r="AI68" s="172"/>
      <c r="AJ68" s="172"/>
      <c r="AK68" s="172"/>
      <c r="AL68" s="172"/>
      <c r="AM68" s="172"/>
      <c r="AN68" s="172"/>
      <c r="AO68" s="172"/>
      <c r="AP68" s="172"/>
      <c r="AQ68" s="172"/>
      <c r="AR68" s="172"/>
      <c r="AS68" s="172"/>
      <c r="AT68" s="172"/>
      <c r="AU68" s="172"/>
      <c r="AV68" s="172"/>
      <c r="AW68" s="172"/>
      <c r="AX68" s="172"/>
      <c r="AY68" s="172"/>
      <c r="AZ68" s="172"/>
    </row>
    <row r="69" spans="1:52" x14ac:dyDescent="0.25">
      <c r="H69" s="173"/>
      <c r="L69" s="172"/>
      <c r="M69" s="172"/>
      <c r="N69" s="172"/>
      <c r="O69" s="172"/>
      <c r="P69" s="172"/>
      <c r="Q69" s="172"/>
      <c r="R69" s="172"/>
      <c r="S69" s="172"/>
      <c r="T69" s="172"/>
      <c r="U69" s="172"/>
      <c r="V69" s="172"/>
      <c r="W69" s="172"/>
      <c r="X69" s="172"/>
      <c r="Y69" s="172"/>
      <c r="Z69" s="172"/>
      <c r="AA69" s="172"/>
      <c r="AB69" s="172"/>
      <c r="AC69" s="172"/>
      <c r="AD69" s="172"/>
      <c r="AE69" s="172"/>
      <c r="AF69" s="172"/>
      <c r="AG69" s="172"/>
      <c r="AH69" s="172"/>
      <c r="AI69" s="172"/>
      <c r="AJ69" s="172"/>
      <c r="AK69" s="172"/>
      <c r="AL69" s="172"/>
      <c r="AM69" s="172"/>
      <c r="AN69" s="172"/>
      <c r="AO69" s="172"/>
      <c r="AP69" s="172"/>
      <c r="AQ69" s="172"/>
      <c r="AR69" s="172"/>
      <c r="AS69" s="172"/>
      <c r="AT69" s="172"/>
      <c r="AU69" s="172"/>
      <c r="AV69" s="172"/>
      <c r="AW69" s="172"/>
      <c r="AX69" s="172"/>
      <c r="AY69" s="172"/>
      <c r="AZ69" s="172"/>
    </row>
    <row r="70" spans="1:52" x14ac:dyDescent="0.25">
      <c r="A70" s="322" t="s">
        <v>85</v>
      </c>
      <c r="B70" s="322"/>
      <c r="C70" s="316" t="s">
        <v>84</v>
      </c>
      <c r="D70" s="316"/>
      <c r="E70" s="316"/>
      <c r="F70" s="316"/>
      <c r="G70" s="316"/>
      <c r="H70" s="316"/>
      <c r="L70" s="172"/>
      <c r="M70" s="172"/>
      <c r="N70" s="172"/>
      <c r="O70" s="172"/>
      <c r="P70" s="172"/>
      <c r="Q70" s="172"/>
      <c r="R70" s="172"/>
      <c r="S70" s="172"/>
      <c r="T70" s="172"/>
      <c r="U70" s="172"/>
      <c r="V70" s="172"/>
      <c r="W70" s="172"/>
      <c r="X70" s="172"/>
      <c r="Y70" s="172"/>
      <c r="Z70" s="172"/>
      <c r="AA70" s="172"/>
      <c r="AB70" s="172"/>
      <c r="AC70" s="172"/>
      <c r="AD70" s="172"/>
      <c r="AE70" s="172"/>
      <c r="AF70" s="172"/>
      <c r="AG70" s="172"/>
      <c r="AH70" s="172"/>
      <c r="AI70" s="172"/>
      <c r="AJ70" s="172"/>
      <c r="AK70" s="172"/>
      <c r="AL70" s="172"/>
      <c r="AM70" s="172"/>
      <c r="AN70" s="172"/>
      <c r="AO70" s="172"/>
      <c r="AP70" s="172"/>
      <c r="AQ70" s="172"/>
      <c r="AR70" s="172"/>
      <c r="AS70" s="172"/>
      <c r="AT70" s="172"/>
      <c r="AU70" s="172"/>
      <c r="AV70" s="172"/>
      <c r="AW70" s="172"/>
      <c r="AX70" s="172"/>
      <c r="AY70" s="172"/>
      <c r="AZ70" s="172"/>
    </row>
    <row r="71" spans="1:52" ht="14.25" customHeight="1" x14ac:dyDescent="0.25">
      <c r="C71" s="324" t="s">
        <v>83</v>
      </c>
      <c r="D71" s="324"/>
      <c r="E71" s="324"/>
      <c r="F71" s="324"/>
      <c r="G71" s="324"/>
      <c r="H71" s="324"/>
      <c r="I71" s="173" t="s">
        <v>164</v>
      </c>
      <c r="L71" s="172"/>
      <c r="M71" s="172"/>
      <c r="N71" s="172"/>
      <c r="O71" s="172"/>
      <c r="P71" s="172"/>
      <c r="Q71" s="172"/>
      <c r="R71" s="172"/>
      <c r="S71" s="172"/>
      <c r="T71" s="172"/>
      <c r="U71" s="172"/>
      <c r="V71" s="172"/>
      <c r="W71" s="172"/>
      <c r="X71" s="172"/>
      <c r="Y71" s="172"/>
      <c r="Z71" s="172"/>
      <c r="AA71" s="172"/>
      <c r="AB71" s="172"/>
      <c r="AC71" s="172"/>
      <c r="AD71" s="172"/>
      <c r="AE71" s="172"/>
      <c r="AF71" s="172"/>
      <c r="AG71" s="172"/>
      <c r="AH71" s="172"/>
      <c r="AI71" s="172"/>
      <c r="AJ71" s="172"/>
      <c r="AK71" s="172"/>
      <c r="AL71" s="172"/>
      <c r="AM71" s="172"/>
      <c r="AN71" s="172"/>
      <c r="AO71" s="172"/>
      <c r="AP71" s="172"/>
      <c r="AQ71" s="172"/>
      <c r="AR71" s="172"/>
      <c r="AS71" s="172"/>
      <c r="AT71" s="172"/>
      <c r="AU71" s="172"/>
      <c r="AV71" s="172"/>
      <c r="AW71" s="172"/>
      <c r="AX71" s="172"/>
      <c r="AY71" s="172"/>
      <c r="AZ71" s="172"/>
    </row>
    <row r="72" spans="1:52" x14ac:dyDescent="0.25">
      <c r="L72" s="172"/>
      <c r="M72" s="172"/>
      <c r="N72" s="172"/>
      <c r="O72" s="172"/>
      <c r="P72" s="172"/>
      <c r="Q72" s="172"/>
      <c r="R72" s="172"/>
      <c r="S72" s="172"/>
      <c r="T72" s="172"/>
      <c r="U72" s="172"/>
      <c r="V72" s="172"/>
      <c r="W72" s="172"/>
      <c r="X72" s="172"/>
      <c r="Y72" s="172"/>
      <c r="Z72" s="172"/>
      <c r="AA72" s="172"/>
      <c r="AB72" s="172"/>
      <c r="AC72" s="172"/>
      <c r="AD72" s="172"/>
      <c r="AE72" s="172"/>
      <c r="AF72" s="172"/>
      <c r="AG72" s="172"/>
      <c r="AH72" s="172"/>
      <c r="AI72" s="172"/>
      <c r="AJ72" s="172"/>
      <c r="AK72" s="172"/>
      <c r="AL72" s="172"/>
      <c r="AM72" s="172"/>
      <c r="AN72" s="172"/>
      <c r="AO72" s="172"/>
      <c r="AP72" s="172"/>
      <c r="AQ72" s="172"/>
      <c r="AR72" s="172"/>
      <c r="AS72" s="172"/>
      <c r="AT72" s="172"/>
      <c r="AU72" s="172"/>
      <c r="AV72" s="172"/>
      <c r="AW72" s="172"/>
      <c r="AX72" s="172"/>
      <c r="AY72" s="172"/>
      <c r="AZ72" s="172"/>
    </row>
    <row r="73" spans="1:52" x14ac:dyDescent="0.25">
      <c r="L73" s="172"/>
      <c r="M73" s="172"/>
      <c r="N73" s="172"/>
      <c r="O73" s="172"/>
      <c r="P73" s="172"/>
      <c r="Q73" s="172"/>
      <c r="R73" s="172"/>
      <c r="S73" s="172"/>
      <c r="T73" s="172"/>
      <c r="U73" s="172"/>
      <c r="V73" s="172"/>
      <c r="W73" s="172"/>
      <c r="X73" s="172"/>
      <c r="Y73" s="172"/>
      <c r="Z73" s="172"/>
      <c r="AA73" s="172"/>
      <c r="AB73" s="172"/>
      <c r="AC73" s="172"/>
      <c r="AD73" s="172"/>
      <c r="AE73" s="172"/>
      <c r="AF73" s="172"/>
      <c r="AG73" s="172"/>
      <c r="AH73" s="172"/>
      <c r="AI73" s="172"/>
      <c r="AJ73" s="172"/>
      <c r="AK73" s="172"/>
      <c r="AL73" s="172"/>
      <c r="AM73" s="172"/>
      <c r="AN73" s="172"/>
      <c r="AO73" s="172"/>
      <c r="AP73" s="172"/>
      <c r="AQ73" s="172"/>
      <c r="AR73" s="172"/>
      <c r="AS73" s="172"/>
      <c r="AT73" s="172"/>
      <c r="AU73" s="172"/>
      <c r="AV73" s="172"/>
      <c r="AW73" s="172"/>
      <c r="AX73" s="172"/>
      <c r="AY73" s="172"/>
      <c r="AZ73" s="172"/>
    </row>
    <row r="74" spans="1:52" x14ac:dyDescent="0.25">
      <c r="L74" s="172"/>
      <c r="M74" s="172"/>
      <c r="N74" s="172"/>
      <c r="O74" s="172"/>
      <c r="P74" s="172"/>
      <c r="Q74" s="172"/>
      <c r="R74" s="172"/>
      <c r="S74" s="172"/>
      <c r="T74" s="172"/>
      <c r="U74" s="172"/>
      <c r="V74" s="172"/>
      <c r="W74" s="172"/>
      <c r="X74" s="172"/>
      <c r="Y74" s="172"/>
      <c r="Z74" s="172"/>
      <c r="AA74" s="172"/>
      <c r="AB74" s="172"/>
      <c r="AC74" s="172"/>
      <c r="AD74" s="172"/>
      <c r="AE74" s="172"/>
      <c r="AF74" s="172"/>
      <c r="AG74" s="172"/>
      <c r="AH74" s="172"/>
      <c r="AI74" s="172"/>
      <c r="AJ74" s="172"/>
      <c r="AK74" s="172"/>
      <c r="AL74" s="172"/>
      <c r="AM74" s="172"/>
      <c r="AN74" s="172"/>
      <c r="AO74" s="172"/>
      <c r="AP74" s="172"/>
      <c r="AQ74" s="172"/>
      <c r="AR74" s="172"/>
      <c r="AS74" s="172"/>
      <c r="AT74" s="172"/>
      <c r="AU74" s="172"/>
      <c r="AV74" s="172"/>
      <c r="AW74" s="172"/>
      <c r="AX74" s="172"/>
      <c r="AY74" s="172"/>
      <c r="AZ74" s="172"/>
    </row>
    <row r="75" spans="1:52" x14ac:dyDescent="0.25">
      <c r="L75" s="172"/>
      <c r="M75" s="172"/>
      <c r="N75" s="172"/>
      <c r="O75" s="172"/>
      <c r="P75" s="172"/>
      <c r="Q75" s="172"/>
      <c r="R75" s="172"/>
      <c r="S75" s="172"/>
      <c r="T75" s="172"/>
      <c r="U75" s="172"/>
      <c r="V75" s="172"/>
      <c r="W75" s="172"/>
      <c r="X75" s="172"/>
      <c r="Y75" s="172"/>
      <c r="Z75" s="172"/>
      <c r="AA75" s="172"/>
      <c r="AB75" s="172"/>
      <c r="AC75" s="172"/>
      <c r="AD75" s="172"/>
      <c r="AE75" s="172"/>
      <c r="AF75" s="172"/>
      <c r="AG75" s="172"/>
      <c r="AH75" s="172"/>
      <c r="AI75" s="172"/>
      <c r="AJ75" s="172"/>
      <c r="AK75" s="172"/>
      <c r="AL75" s="172"/>
      <c r="AM75" s="172"/>
      <c r="AN75" s="172"/>
      <c r="AO75" s="172"/>
      <c r="AP75" s="172"/>
      <c r="AQ75" s="172"/>
      <c r="AR75" s="172"/>
      <c r="AS75" s="172"/>
      <c r="AT75" s="172"/>
      <c r="AU75" s="172"/>
      <c r="AV75" s="172"/>
      <c r="AW75" s="172"/>
      <c r="AX75" s="172"/>
      <c r="AY75" s="172"/>
      <c r="AZ75" s="172"/>
    </row>
    <row r="76" spans="1:52" x14ac:dyDescent="0.25">
      <c r="L76" s="172"/>
      <c r="M76" s="172"/>
      <c r="N76" s="172"/>
      <c r="O76" s="172"/>
      <c r="P76" s="172"/>
      <c r="Q76" s="172"/>
      <c r="R76" s="172"/>
      <c r="S76" s="172"/>
      <c r="T76" s="172"/>
      <c r="U76" s="172"/>
      <c r="V76" s="172"/>
      <c r="W76" s="172"/>
      <c r="X76" s="172"/>
      <c r="Y76" s="172"/>
      <c r="Z76" s="172"/>
      <c r="AA76" s="172"/>
      <c r="AB76" s="172"/>
      <c r="AC76" s="172"/>
      <c r="AD76" s="172"/>
      <c r="AE76" s="172"/>
      <c r="AF76" s="172"/>
      <c r="AG76" s="172"/>
      <c r="AH76" s="172"/>
      <c r="AI76" s="172"/>
      <c r="AJ76" s="172"/>
      <c r="AK76" s="172"/>
      <c r="AL76" s="172"/>
      <c r="AM76" s="172"/>
      <c r="AN76" s="172"/>
      <c r="AO76" s="172"/>
      <c r="AP76" s="172"/>
      <c r="AQ76" s="172"/>
      <c r="AR76" s="172"/>
      <c r="AS76" s="172"/>
      <c r="AT76" s="172"/>
      <c r="AU76" s="172"/>
      <c r="AV76" s="172"/>
      <c r="AW76" s="172"/>
      <c r="AX76" s="172"/>
      <c r="AY76" s="172"/>
      <c r="AZ76" s="172"/>
    </row>
    <row r="77" spans="1:52" x14ac:dyDescent="0.25">
      <c r="L77" s="172"/>
      <c r="M77" s="172"/>
      <c r="N77" s="172"/>
      <c r="O77" s="172"/>
      <c r="P77" s="172"/>
      <c r="Q77" s="172"/>
      <c r="R77" s="172"/>
      <c r="S77" s="172"/>
      <c r="T77" s="172"/>
      <c r="U77" s="172"/>
      <c r="V77" s="172"/>
      <c r="W77" s="172"/>
      <c r="X77" s="172"/>
      <c r="Y77" s="172"/>
      <c r="Z77" s="172"/>
      <c r="AA77" s="172"/>
      <c r="AB77" s="172"/>
      <c r="AC77" s="172"/>
      <c r="AD77" s="172"/>
      <c r="AE77" s="172"/>
      <c r="AF77" s="172"/>
      <c r="AG77" s="172"/>
      <c r="AH77" s="172"/>
      <c r="AI77" s="172"/>
      <c r="AJ77" s="172"/>
      <c r="AK77" s="172"/>
      <c r="AL77" s="172"/>
      <c r="AM77" s="172"/>
      <c r="AN77" s="172"/>
      <c r="AO77" s="172"/>
      <c r="AP77" s="172"/>
      <c r="AQ77" s="172"/>
      <c r="AR77" s="172"/>
      <c r="AS77" s="172"/>
      <c r="AT77" s="172"/>
      <c r="AU77" s="172"/>
      <c r="AV77" s="172"/>
      <c r="AW77" s="172"/>
      <c r="AX77" s="172"/>
      <c r="AY77" s="172"/>
      <c r="AZ77" s="172"/>
    </row>
    <row r="78" spans="1:52" x14ac:dyDescent="0.25">
      <c r="L78" s="172"/>
      <c r="M78" s="172"/>
      <c r="N78" s="172"/>
      <c r="O78" s="172"/>
      <c r="P78" s="172"/>
      <c r="Q78" s="172"/>
      <c r="R78" s="172"/>
      <c r="S78" s="172"/>
      <c r="T78" s="172"/>
      <c r="U78" s="172"/>
      <c r="V78" s="172"/>
      <c r="W78" s="172"/>
      <c r="X78" s="172"/>
      <c r="Y78" s="172"/>
      <c r="Z78" s="172"/>
      <c r="AA78" s="172"/>
      <c r="AB78" s="172"/>
      <c r="AC78" s="172"/>
      <c r="AD78" s="172"/>
      <c r="AE78" s="172"/>
      <c r="AF78" s="172"/>
      <c r="AG78" s="172"/>
      <c r="AH78" s="172"/>
      <c r="AI78" s="172"/>
      <c r="AJ78" s="172"/>
      <c r="AK78" s="172"/>
      <c r="AL78" s="172"/>
      <c r="AM78" s="172"/>
      <c r="AN78" s="172"/>
      <c r="AO78" s="172"/>
      <c r="AP78" s="172"/>
      <c r="AQ78" s="172"/>
      <c r="AR78" s="172"/>
      <c r="AS78" s="172"/>
      <c r="AT78" s="172"/>
      <c r="AU78" s="172"/>
      <c r="AV78" s="172"/>
      <c r="AW78" s="172"/>
      <c r="AX78" s="172"/>
      <c r="AY78" s="172"/>
      <c r="AZ78" s="172"/>
    </row>
    <row r="79" spans="1:52" x14ac:dyDescent="0.25">
      <c r="L79" s="172"/>
      <c r="M79" s="172"/>
      <c r="N79" s="172"/>
      <c r="O79" s="172"/>
      <c r="P79" s="172"/>
      <c r="Q79" s="172"/>
      <c r="R79" s="172"/>
      <c r="S79" s="172"/>
      <c r="T79" s="172"/>
      <c r="U79" s="172"/>
      <c r="V79" s="172"/>
      <c r="W79" s="172"/>
      <c r="X79" s="172"/>
      <c r="Y79" s="172"/>
      <c r="Z79" s="172"/>
      <c r="AA79" s="172"/>
      <c r="AB79" s="172"/>
      <c r="AC79" s="172"/>
      <c r="AD79" s="172"/>
      <c r="AE79" s="172"/>
      <c r="AF79" s="172"/>
      <c r="AG79" s="172"/>
      <c r="AH79" s="172"/>
      <c r="AI79" s="172"/>
      <c r="AJ79" s="172"/>
      <c r="AK79" s="172"/>
      <c r="AL79" s="172"/>
      <c r="AM79" s="172"/>
      <c r="AN79" s="172"/>
      <c r="AO79" s="172"/>
      <c r="AP79" s="172"/>
      <c r="AQ79" s="172"/>
      <c r="AR79" s="172"/>
      <c r="AS79" s="172"/>
      <c r="AT79" s="172"/>
      <c r="AU79" s="172"/>
      <c r="AV79" s="172"/>
      <c r="AW79" s="172"/>
      <c r="AX79" s="172"/>
      <c r="AY79" s="172"/>
      <c r="AZ79" s="172"/>
    </row>
    <row r="80" spans="1:52" x14ac:dyDescent="0.25">
      <c r="L80" s="172"/>
      <c r="M80" s="172"/>
      <c r="N80" s="172"/>
      <c r="O80" s="172"/>
      <c r="P80" s="172"/>
      <c r="Q80" s="172"/>
      <c r="R80" s="172"/>
      <c r="S80" s="172"/>
      <c r="T80" s="172"/>
      <c r="U80" s="172"/>
      <c r="V80" s="172"/>
      <c r="W80" s="172"/>
      <c r="X80" s="172"/>
      <c r="Y80" s="172"/>
      <c r="Z80" s="172"/>
      <c r="AA80" s="172"/>
      <c r="AB80" s="172"/>
      <c r="AC80" s="172"/>
      <c r="AD80" s="172"/>
      <c r="AE80" s="172"/>
      <c r="AF80" s="172"/>
      <c r="AG80" s="172"/>
      <c r="AH80" s="172"/>
      <c r="AI80" s="172"/>
      <c r="AJ80" s="172"/>
      <c r="AK80" s="172"/>
      <c r="AL80" s="172"/>
      <c r="AM80" s="172"/>
      <c r="AN80" s="172"/>
      <c r="AO80" s="172"/>
      <c r="AP80" s="172"/>
      <c r="AQ80" s="172"/>
      <c r="AR80" s="172"/>
      <c r="AS80" s="172"/>
      <c r="AT80" s="172"/>
      <c r="AU80" s="172"/>
      <c r="AV80" s="172"/>
      <c r="AW80" s="172"/>
      <c r="AX80" s="172"/>
      <c r="AY80" s="172"/>
      <c r="AZ80" s="172"/>
    </row>
    <row r="81" spans="12:52" x14ac:dyDescent="0.25">
      <c r="L81" s="172"/>
      <c r="M81" s="172"/>
      <c r="N81" s="172"/>
      <c r="O81" s="172"/>
      <c r="P81" s="172"/>
      <c r="Q81" s="172"/>
      <c r="R81" s="172"/>
      <c r="S81" s="172"/>
      <c r="T81" s="172"/>
      <c r="U81" s="172"/>
      <c r="V81" s="172"/>
      <c r="W81" s="172"/>
      <c r="X81" s="172"/>
      <c r="Y81" s="172"/>
      <c r="Z81" s="172"/>
      <c r="AA81" s="172"/>
      <c r="AB81" s="172"/>
      <c r="AC81" s="172"/>
      <c r="AD81" s="172"/>
      <c r="AE81" s="172"/>
      <c r="AF81" s="172"/>
      <c r="AG81" s="172"/>
      <c r="AH81" s="172"/>
      <c r="AI81" s="172"/>
      <c r="AJ81" s="172"/>
      <c r="AK81" s="172"/>
      <c r="AL81" s="172"/>
      <c r="AM81" s="172"/>
      <c r="AN81" s="172"/>
      <c r="AO81" s="172"/>
      <c r="AP81" s="172"/>
      <c r="AQ81" s="172"/>
      <c r="AR81" s="172"/>
      <c r="AS81" s="172"/>
      <c r="AT81" s="172"/>
      <c r="AU81" s="172"/>
      <c r="AV81" s="172"/>
      <c r="AW81" s="172"/>
      <c r="AX81" s="172"/>
      <c r="AY81" s="172"/>
      <c r="AZ81" s="172"/>
    </row>
    <row r="82" spans="12:52" x14ac:dyDescent="0.25">
      <c r="L82" s="172"/>
      <c r="M82" s="172"/>
      <c r="N82" s="172"/>
      <c r="O82" s="172"/>
      <c r="P82" s="172"/>
      <c r="Q82" s="172"/>
      <c r="R82" s="172"/>
      <c r="S82" s="172"/>
      <c r="T82" s="172"/>
      <c r="U82" s="172"/>
      <c r="V82" s="172"/>
      <c r="W82" s="172"/>
      <c r="X82" s="172"/>
      <c r="Y82" s="172"/>
      <c r="Z82" s="172"/>
      <c r="AA82" s="172"/>
      <c r="AB82" s="172"/>
      <c r="AC82" s="172"/>
      <c r="AD82" s="172"/>
      <c r="AE82" s="172"/>
      <c r="AF82" s="172"/>
      <c r="AG82" s="172"/>
      <c r="AH82" s="172"/>
      <c r="AI82" s="172"/>
      <c r="AJ82" s="172"/>
      <c r="AK82" s="172"/>
      <c r="AL82" s="172"/>
      <c r="AM82" s="172"/>
      <c r="AN82" s="172"/>
      <c r="AO82" s="172"/>
      <c r="AP82" s="172"/>
      <c r="AQ82" s="172"/>
      <c r="AR82" s="172"/>
      <c r="AS82" s="172"/>
      <c r="AT82" s="172"/>
      <c r="AU82" s="172"/>
      <c r="AV82" s="172"/>
      <c r="AW82" s="172"/>
      <c r="AX82" s="172"/>
      <c r="AY82" s="172"/>
      <c r="AZ82" s="172"/>
    </row>
    <row r="83" spans="12:52" x14ac:dyDescent="0.25">
      <c r="L83" s="172"/>
      <c r="M83" s="172"/>
      <c r="N83" s="172"/>
      <c r="O83" s="172"/>
      <c r="P83" s="172"/>
      <c r="Q83" s="172"/>
      <c r="R83" s="172"/>
      <c r="S83" s="172"/>
      <c r="T83" s="172"/>
      <c r="U83" s="172"/>
      <c r="V83" s="172"/>
      <c r="W83" s="172"/>
      <c r="X83" s="172"/>
      <c r="Y83" s="172"/>
      <c r="Z83" s="172"/>
      <c r="AA83" s="172"/>
      <c r="AB83" s="172"/>
      <c r="AC83" s="172"/>
      <c r="AD83" s="172"/>
      <c r="AE83" s="172"/>
      <c r="AF83" s="172"/>
      <c r="AG83" s="172"/>
      <c r="AH83" s="172"/>
      <c r="AI83" s="172"/>
      <c r="AJ83" s="172"/>
      <c r="AK83" s="172"/>
      <c r="AL83" s="172"/>
      <c r="AM83" s="172"/>
      <c r="AN83" s="172"/>
      <c r="AO83" s="172"/>
      <c r="AP83" s="172"/>
      <c r="AQ83" s="172"/>
      <c r="AR83" s="172"/>
      <c r="AS83" s="172"/>
      <c r="AT83" s="172"/>
      <c r="AU83" s="172"/>
      <c r="AV83" s="172"/>
      <c r="AW83" s="172"/>
      <c r="AX83" s="172"/>
      <c r="AY83" s="172"/>
      <c r="AZ83" s="172"/>
    </row>
    <row r="84" spans="12:52" x14ac:dyDescent="0.25">
      <c r="L84" s="172"/>
      <c r="M84" s="172"/>
      <c r="N84" s="172"/>
      <c r="O84" s="172"/>
      <c r="P84" s="172"/>
      <c r="Q84" s="172"/>
      <c r="R84" s="172"/>
      <c r="S84" s="172"/>
      <c r="T84" s="172"/>
      <c r="U84" s="172"/>
      <c r="V84" s="172"/>
      <c r="W84" s="172"/>
      <c r="X84" s="172"/>
      <c r="Y84" s="172"/>
      <c r="Z84" s="172"/>
      <c r="AA84" s="172"/>
      <c r="AB84" s="172"/>
      <c r="AC84" s="172"/>
      <c r="AD84" s="172"/>
      <c r="AE84" s="172"/>
      <c r="AF84" s="172"/>
      <c r="AG84" s="172"/>
      <c r="AH84" s="172"/>
      <c r="AI84" s="172"/>
      <c r="AJ84" s="172"/>
      <c r="AK84" s="172"/>
      <c r="AL84" s="172"/>
      <c r="AM84" s="172"/>
      <c r="AN84" s="172"/>
      <c r="AO84" s="172"/>
      <c r="AP84" s="172"/>
      <c r="AQ84" s="172"/>
      <c r="AR84" s="172"/>
      <c r="AS84" s="172"/>
      <c r="AT84" s="172"/>
      <c r="AU84" s="172"/>
      <c r="AV84" s="172"/>
      <c r="AW84" s="172"/>
      <c r="AX84" s="172"/>
      <c r="AY84" s="172"/>
      <c r="AZ84" s="172"/>
    </row>
    <row r="85" spans="12:52" x14ac:dyDescent="0.25">
      <c r="L85" s="172"/>
      <c r="M85" s="172"/>
      <c r="N85" s="172"/>
      <c r="O85" s="172"/>
      <c r="P85" s="172"/>
      <c r="Q85" s="172"/>
      <c r="R85" s="172"/>
      <c r="S85" s="172"/>
      <c r="T85" s="172"/>
      <c r="U85" s="172"/>
      <c r="V85" s="172"/>
      <c r="W85" s="172"/>
      <c r="X85" s="172"/>
      <c r="Y85" s="172"/>
      <c r="Z85" s="172"/>
      <c r="AA85" s="172"/>
      <c r="AB85" s="172"/>
      <c r="AC85" s="172"/>
      <c r="AD85" s="172"/>
      <c r="AE85" s="172"/>
      <c r="AF85" s="172"/>
      <c r="AG85" s="172"/>
      <c r="AH85" s="172"/>
      <c r="AI85" s="172"/>
      <c r="AJ85" s="172"/>
      <c r="AK85" s="172"/>
      <c r="AL85" s="172"/>
      <c r="AM85" s="172"/>
      <c r="AN85" s="172"/>
      <c r="AO85" s="172"/>
      <c r="AP85" s="172"/>
      <c r="AQ85" s="172"/>
      <c r="AR85" s="172"/>
      <c r="AS85" s="172"/>
      <c r="AT85" s="172"/>
      <c r="AU85" s="172"/>
      <c r="AV85" s="172"/>
      <c r="AW85" s="172"/>
      <c r="AX85" s="172"/>
      <c r="AY85" s="172"/>
      <c r="AZ85" s="172"/>
    </row>
    <row r="86" spans="12:52" x14ac:dyDescent="0.25">
      <c r="L86" s="172"/>
      <c r="M86" s="172"/>
      <c r="N86" s="172"/>
      <c r="O86" s="172"/>
      <c r="P86" s="172"/>
      <c r="Q86" s="172"/>
      <c r="R86" s="172"/>
      <c r="S86" s="172"/>
      <c r="T86" s="172"/>
      <c r="U86" s="172"/>
      <c r="V86" s="172"/>
      <c r="W86" s="172"/>
      <c r="X86" s="172"/>
      <c r="Y86" s="172"/>
      <c r="Z86" s="172"/>
      <c r="AA86" s="172"/>
      <c r="AB86" s="172"/>
      <c r="AC86" s="172"/>
      <c r="AD86" s="172"/>
      <c r="AE86" s="172"/>
      <c r="AF86" s="172"/>
      <c r="AG86" s="172"/>
      <c r="AH86" s="172"/>
      <c r="AI86" s="172"/>
      <c r="AJ86" s="172"/>
      <c r="AK86" s="172"/>
      <c r="AL86" s="172"/>
      <c r="AM86" s="172"/>
      <c r="AN86" s="172"/>
      <c r="AO86" s="172"/>
      <c r="AP86" s="172"/>
      <c r="AQ86" s="172"/>
      <c r="AR86" s="172"/>
      <c r="AS86" s="172"/>
      <c r="AT86" s="172"/>
      <c r="AU86" s="172"/>
      <c r="AV86" s="172"/>
      <c r="AW86" s="172"/>
      <c r="AX86" s="172"/>
      <c r="AY86" s="172"/>
      <c r="AZ86" s="172"/>
    </row>
    <row r="87" spans="12:52" x14ac:dyDescent="0.25">
      <c r="L87" s="172"/>
      <c r="M87" s="172"/>
      <c r="N87" s="172"/>
      <c r="O87" s="172"/>
      <c r="P87" s="172"/>
      <c r="Q87" s="172"/>
      <c r="R87" s="172"/>
      <c r="S87" s="172"/>
      <c r="T87" s="172"/>
      <c r="U87" s="172"/>
      <c r="V87" s="172"/>
      <c r="W87" s="172"/>
      <c r="X87" s="172"/>
      <c r="Y87" s="172"/>
      <c r="Z87" s="172"/>
      <c r="AA87" s="172"/>
      <c r="AB87" s="172"/>
      <c r="AC87" s="172"/>
      <c r="AD87" s="172"/>
      <c r="AE87" s="172"/>
      <c r="AF87" s="172"/>
      <c r="AG87" s="172"/>
      <c r="AH87" s="172"/>
      <c r="AI87" s="172"/>
      <c r="AJ87" s="172"/>
      <c r="AK87" s="172"/>
      <c r="AL87" s="172"/>
      <c r="AM87" s="172"/>
      <c r="AN87" s="172"/>
      <c r="AO87" s="172"/>
      <c r="AP87" s="172"/>
      <c r="AQ87" s="172"/>
      <c r="AR87" s="172"/>
      <c r="AS87" s="172"/>
      <c r="AT87" s="172"/>
      <c r="AU87" s="172"/>
      <c r="AV87" s="172"/>
      <c r="AW87" s="172"/>
      <c r="AX87" s="172"/>
      <c r="AY87" s="172"/>
      <c r="AZ87" s="172"/>
    </row>
    <row r="88" spans="12:52" x14ac:dyDescent="0.25">
      <c r="L88" s="172"/>
      <c r="M88" s="172"/>
      <c r="N88" s="172"/>
      <c r="O88" s="172"/>
      <c r="P88" s="172"/>
      <c r="Q88" s="172"/>
      <c r="R88" s="172"/>
      <c r="S88" s="172"/>
      <c r="T88" s="172"/>
      <c r="U88" s="172"/>
      <c r="V88" s="172"/>
      <c r="W88" s="172"/>
      <c r="X88" s="172"/>
      <c r="Y88" s="172"/>
      <c r="Z88" s="172"/>
      <c r="AA88" s="172"/>
      <c r="AB88" s="172"/>
      <c r="AC88" s="172"/>
      <c r="AD88" s="172"/>
      <c r="AE88" s="172"/>
      <c r="AF88" s="172"/>
      <c r="AG88" s="172"/>
      <c r="AH88" s="172"/>
      <c r="AI88" s="172"/>
      <c r="AJ88" s="172"/>
      <c r="AK88" s="172"/>
      <c r="AL88" s="172"/>
      <c r="AM88" s="172"/>
      <c r="AN88" s="172"/>
      <c r="AO88" s="172"/>
      <c r="AP88" s="172"/>
      <c r="AQ88" s="172"/>
      <c r="AR88" s="172"/>
      <c r="AS88" s="172"/>
      <c r="AT88" s="172"/>
      <c r="AU88" s="172"/>
      <c r="AV88" s="172"/>
      <c r="AW88" s="172"/>
      <c r="AX88" s="172"/>
      <c r="AY88" s="172"/>
      <c r="AZ88" s="172"/>
    </row>
    <row r="89" spans="12:52" x14ac:dyDescent="0.25">
      <c r="L89" s="172"/>
      <c r="M89" s="172"/>
      <c r="N89" s="172"/>
      <c r="O89" s="172"/>
      <c r="P89" s="172"/>
      <c r="Q89" s="172"/>
      <c r="R89" s="172"/>
      <c r="S89" s="172"/>
      <c r="T89" s="172"/>
      <c r="U89" s="172"/>
      <c r="V89" s="172"/>
      <c r="W89" s="172"/>
      <c r="X89" s="172"/>
      <c r="Y89" s="172"/>
      <c r="Z89" s="172"/>
      <c r="AA89" s="172"/>
      <c r="AB89" s="172"/>
      <c r="AC89" s="172"/>
      <c r="AD89" s="172"/>
      <c r="AE89" s="172"/>
      <c r="AF89" s="172"/>
      <c r="AG89" s="172"/>
      <c r="AH89" s="172"/>
      <c r="AI89" s="172"/>
      <c r="AJ89" s="172"/>
      <c r="AK89" s="172"/>
      <c r="AL89" s="172"/>
      <c r="AM89" s="172"/>
      <c r="AN89" s="172"/>
      <c r="AO89" s="172"/>
      <c r="AP89" s="172"/>
      <c r="AQ89" s="172"/>
      <c r="AR89" s="172"/>
      <c r="AS89" s="172"/>
      <c r="AT89" s="172"/>
      <c r="AU89" s="172"/>
      <c r="AV89" s="172"/>
      <c r="AW89" s="172"/>
      <c r="AX89" s="172"/>
      <c r="AY89" s="172"/>
      <c r="AZ89" s="172"/>
    </row>
    <row r="90" spans="12:52" x14ac:dyDescent="0.25">
      <c r="L90" s="172"/>
      <c r="M90" s="172"/>
      <c r="N90" s="172"/>
      <c r="O90" s="172"/>
      <c r="P90" s="172"/>
      <c r="Q90" s="172"/>
      <c r="R90" s="172"/>
      <c r="S90" s="172"/>
      <c r="T90" s="172"/>
      <c r="U90" s="172"/>
      <c r="V90" s="172"/>
      <c r="W90" s="172"/>
      <c r="X90" s="172"/>
      <c r="Y90" s="172"/>
      <c r="Z90" s="172"/>
      <c r="AA90" s="172"/>
      <c r="AB90" s="172"/>
      <c r="AC90" s="172"/>
      <c r="AD90" s="172"/>
      <c r="AE90" s="172"/>
      <c r="AF90" s="172"/>
      <c r="AG90" s="172"/>
      <c r="AH90" s="172"/>
      <c r="AI90" s="172"/>
      <c r="AJ90" s="172"/>
      <c r="AK90" s="172"/>
      <c r="AL90" s="172"/>
      <c r="AM90" s="172"/>
      <c r="AN90" s="172"/>
      <c r="AO90" s="172"/>
      <c r="AP90" s="172"/>
      <c r="AQ90" s="172"/>
      <c r="AR90" s="172"/>
      <c r="AS90" s="172"/>
      <c r="AT90" s="172"/>
      <c r="AU90" s="172"/>
      <c r="AV90" s="172"/>
      <c r="AW90" s="172"/>
      <c r="AX90" s="172"/>
      <c r="AY90" s="172"/>
      <c r="AZ90" s="172"/>
    </row>
    <row r="91" spans="12:52" x14ac:dyDescent="0.25">
      <c r="L91" s="172"/>
      <c r="M91" s="172"/>
      <c r="N91" s="172"/>
      <c r="O91" s="172"/>
      <c r="P91" s="172"/>
      <c r="Q91" s="172"/>
      <c r="R91" s="172"/>
      <c r="S91" s="172"/>
      <c r="T91" s="172"/>
      <c r="U91" s="172"/>
      <c r="V91" s="172"/>
      <c r="W91" s="172"/>
      <c r="X91" s="172"/>
      <c r="Y91" s="172"/>
      <c r="Z91" s="172"/>
      <c r="AA91" s="172"/>
      <c r="AB91" s="172"/>
      <c r="AC91" s="172"/>
      <c r="AD91" s="172"/>
      <c r="AE91" s="172"/>
      <c r="AF91" s="172"/>
      <c r="AG91" s="172"/>
      <c r="AH91" s="172"/>
      <c r="AI91" s="172"/>
      <c r="AJ91" s="172"/>
      <c r="AK91" s="172"/>
      <c r="AL91" s="172"/>
      <c r="AM91" s="172"/>
      <c r="AN91" s="172"/>
      <c r="AO91" s="172"/>
      <c r="AP91" s="172"/>
      <c r="AQ91" s="172"/>
      <c r="AR91" s="172"/>
      <c r="AS91" s="172"/>
      <c r="AT91" s="172"/>
      <c r="AU91" s="172"/>
      <c r="AV91" s="172"/>
      <c r="AW91" s="172"/>
      <c r="AX91" s="172"/>
      <c r="AY91" s="172"/>
      <c r="AZ91" s="172"/>
    </row>
    <row r="92" spans="12:52" x14ac:dyDescent="0.25">
      <c r="L92" s="172"/>
      <c r="M92" s="172"/>
      <c r="N92" s="172"/>
      <c r="O92" s="172"/>
      <c r="P92" s="172"/>
      <c r="Q92" s="172"/>
      <c r="R92" s="172"/>
      <c r="S92" s="172"/>
      <c r="T92" s="172"/>
      <c r="U92" s="172"/>
      <c r="V92" s="172"/>
      <c r="W92" s="172"/>
      <c r="X92" s="172"/>
      <c r="Y92" s="172"/>
      <c r="Z92" s="172"/>
      <c r="AA92" s="172"/>
      <c r="AB92" s="172"/>
      <c r="AC92" s="172"/>
      <c r="AD92" s="172"/>
      <c r="AE92" s="172"/>
      <c r="AF92" s="172"/>
      <c r="AG92" s="172"/>
      <c r="AH92" s="172"/>
      <c r="AI92" s="172"/>
      <c r="AJ92" s="172"/>
      <c r="AK92" s="172"/>
      <c r="AL92" s="172"/>
      <c r="AM92" s="172"/>
      <c r="AN92" s="172"/>
      <c r="AO92" s="172"/>
      <c r="AP92" s="172"/>
      <c r="AQ92" s="172"/>
      <c r="AR92" s="172"/>
      <c r="AS92" s="172"/>
      <c r="AT92" s="172"/>
      <c r="AU92" s="172"/>
      <c r="AV92" s="172"/>
      <c r="AW92" s="172"/>
      <c r="AX92" s="172"/>
      <c r="AY92" s="172"/>
      <c r="AZ92" s="172"/>
    </row>
    <row r="93" spans="12:52" x14ac:dyDescent="0.25">
      <c r="L93" s="172"/>
      <c r="M93" s="172"/>
      <c r="N93" s="172"/>
      <c r="O93" s="172"/>
      <c r="P93" s="172"/>
      <c r="Q93" s="172"/>
      <c r="R93" s="172"/>
      <c r="S93" s="172"/>
      <c r="T93" s="172"/>
      <c r="U93" s="172"/>
      <c r="V93" s="172"/>
      <c r="W93" s="172"/>
      <c r="X93" s="172"/>
      <c r="Y93" s="172"/>
      <c r="Z93" s="172"/>
      <c r="AA93" s="172"/>
      <c r="AB93" s="172"/>
      <c r="AC93" s="172"/>
      <c r="AD93" s="172"/>
      <c r="AE93" s="172"/>
      <c r="AF93" s="172"/>
      <c r="AG93" s="172"/>
      <c r="AH93" s="172"/>
      <c r="AI93" s="172"/>
      <c r="AJ93" s="172"/>
      <c r="AK93" s="172"/>
      <c r="AL93" s="172"/>
      <c r="AM93" s="172"/>
      <c r="AN93" s="172"/>
      <c r="AO93" s="172"/>
      <c r="AP93" s="172"/>
      <c r="AQ93" s="172"/>
      <c r="AR93" s="172"/>
      <c r="AS93" s="172"/>
      <c r="AT93" s="172"/>
      <c r="AU93" s="172"/>
      <c r="AV93" s="172"/>
      <c r="AW93" s="172"/>
      <c r="AX93" s="172"/>
      <c r="AY93" s="172"/>
      <c r="AZ93" s="172"/>
    </row>
    <row r="94" spans="12:52" x14ac:dyDescent="0.25">
      <c r="L94" s="172"/>
      <c r="M94" s="172"/>
      <c r="N94" s="172"/>
      <c r="O94" s="172"/>
      <c r="P94" s="172"/>
      <c r="Q94" s="172"/>
      <c r="R94" s="172"/>
      <c r="S94" s="172"/>
      <c r="T94" s="172"/>
      <c r="U94" s="172"/>
      <c r="V94" s="172"/>
      <c r="W94" s="172"/>
      <c r="X94" s="172"/>
      <c r="Y94" s="172"/>
      <c r="Z94" s="172"/>
      <c r="AA94" s="172"/>
      <c r="AB94" s="172"/>
      <c r="AC94" s="172"/>
      <c r="AD94" s="172"/>
      <c r="AE94" s="172"/>
      <c r="AF94" s="172"/>
      <c r="AG94" s="172"/>
      <c r="AH94" s="172"/>
      <c r="AI94" s="172"/>
      <c r="AJ94" s="172"/>
      <c r="AK94" s="172"/>
      <c r="AL94" s="172"/>
      <c r="AM94" s="172"/>
      <c r="AN94" s="172"/>
      <c r="AO94" s="172"/>
      <c r="AP94" s="172"/>
      <c r="AQ94" s="172"/>
      <c r="AR94" s="172"/>
      <c r="AS94" s="172"/>
      <c r="AT94" s="172"/>
      <c r="AU94" s="172"/>
      <c r="AV94" s="172"/>
      <c r="AW94" s="172"/>
      <c r="AX94" s="172"/>
      <c r="AY94" s="172"/>
      <c r="AZ94" s="172"/>
    </row>
    <row r="95" spans="12:52" x14ac:dyDescent="0.25">
      <c r="L95" s="172"/>
      <c r="M95" s="172"/>
      <c r="N95" s="172"/>
      <c r="O95" s="172"/>
      <c r="P95" s="172"/>
      <c r="Q95" s="172"/>
      <c r="R95" s="172"/>
      <c r="S95" s="172"/>
      <c r="T95" s="172"/>
      <c r="U95" s="172"/>
      <c r="V95" s="172"/>
      <c r="W95" s="172"/>
      <c r="X95" s="172"/>
      <c r="Y95" s="172"/>
      <c r="Z95" s="172"/>
      <c r="AA95" s="172"/>
      <c r="AB95" s="172"/>
      <c r="AC95" s="172"/>
      <c r="AD95" s="172"/>
      <c r="AE95" s="172"/>
      <c r="AF95" s="172"/>
      <c r="AG95" s="172"/>
      <c r="AH95" s="172"/>
      <c r="AI95" s="172"/>
      <c r="AJ95" s="172"/>
      <c r="AK95" s="172"/>
      <c r="AL95" s="172"/>
      <c r="AM95" s="172"/>
      <c r="AN95" s="172"/>
      <c r="AO95" s="172"/>
      <c r="AP95" s="172"/>
      <c r="AQ95" s="172"/>
      <c r="AR95" s="172"/>
      <c r="AS95" s="172"/>
      <c r="AT95" s="172"/>
      <c r="AU95" s="172"/>
      <c r="AV95" s="172"/>
      <c r="AW95" s="172"/>
      <c r="AX95" s="172"/>
      <c r="AY95" s="172"/>
      <c r="AZ95" s="172"/>
    </row>
    <row r="96" spans="12:52" x14ac:dyDescent="0.25">
      <c r="L96" s="172"/>
      <c r="M96" s="172"/>
      <c r="N96" s="172"/>
      <c r="O96" s="172"/>
      <c r="P96" s="172"/>
      <c r="Q96" s="172"/>
      <c r="R96" s="172"/>
      <c r="S96" s="172"/>
      <c r="T96" s="172"/>
      <c r="U96" s="172"/>
      <c r="V96" s="172"/>
      <c r="W96" s="172"/>
      <c r="X96" s="172"/>
      <c r="Y96" s="172"/>
      <c r="Z96" s="172"/>
      <c r="AA96" s="172"/>
      <c r="AB96" s="172"/>
      <c r="AC96" s="172"/>
      <c r="AD96" s="172"/>
      <c r="AE96" s="172"/>
      <c r="AF96" s="172"/>
      <c r="AG96" s="172"/>
      <c r="AH96" s="172"/>
      <c r="AI96" s="172"/>
      <c r="AJ96" s="172"/>
      <c r="AK96" s="172"/>
      <c r="AL96" s="172"/>
      <c r="AM96" s="172"/>
      <c r="AN96" s="172"/>
      <c r="AO96" s="172"/>
      <c r="AP96" s="172"/>
      <c r="AQ96" s="172"/>
      <c r="AR96" s="172"/>
      <c r="AS96" s="172"/>
      <c r="AT96" s="172"/>
      <c r="AU96" s="172"/>
      <c r="AV96" s="172"/>
      <c r="AW96" s="172"/>
      <c r="AX96" s="172"/>
      <c r="AY96" s="172"/>
      <c r="AZ96" s="172"/>
    </row>
    <row r="97" spans="12:52" x14ac:dyDescent="0.25">
      <c r="L97" s="172"/>
      <c r="M97" s="172"/>
      <c r="N97" s="172"/>
      <c r="O97" s="172"/>
      <c r="P97" s="172"/>
      <c r="Q97" s="172"/>
      <c r="R97" s="172"/>
      <c r="S97" s="172"/>
      <c r="T97" s="172"/>
      <c r="U97" s="172"/>
      <c r="V97" s="172"/>
      <c r="W97" s="172"/>
      <c r="X97" s="172"/>
      <c r="Y97" s="172"/>
      <c r="Z97" s="172"/>
      <c r="AA97" s="172"/>
      <c r="AB97" s="172"/>
      <c r="AC97" s="172"/>
      <c r="AD97" s="172"/>
      <c r="AE97" s="172"/>
      <c r="AF97" s="172"/>
      <c r="AG97" s="172"/>
      <c r="AH97" s="172"/>
      <c r="AI97" s="172"/>
      <c r="AJ97" s="172"/>
      <c r="AK97" s="172"/>
      <c r="AL97" s="172"/>
      <c r="AM97" s="172"/>
      <c r="AN97" s="172"/>
      <c r="AO97" s="172"/>
      <c r="AP97" s="172"/>
      <c r="AQ97" s="172"/>
      <c r="AR97" s="172"/>
      <c r="AS97" s="172"/>
      <c r="AT97" s="172"/>
      <c r="AU97" s="172"/>
      <c r="AV97" s="172"/>
      <c r="AW97" s="172"/>
      <c r="AX97" s="172"/>
      <c r="AY97" s="172"/>
      <c r="AZ97" s="172"/>
    </row>
    <row r="98" spans="12:52" x14ac:dyDescent="0.25">
      <c r="L98" s="172"/>
      <c r="M98" s="172"/>
      <c r="N98" s="172"/>
      <c r="O98" s="172"/>
      <c r="P98" s="172"/>
      <c r="Q98" s="172"/>
      <c r="R98" s="172"/>
      <c r="S98" s="172"/>
      <c r="T98" s="172"/>
      <c r="U98" s="172"/>
      <c r="V98" s="172"/>
      <c r="W98" s="172"/>
      <c r="X98" s="172"/>
      <c r="Y98" s="172"/>
      <c r="Z98" s="172"/>
      <c r="AA98" s="172"/>
      <c r="AB98" s="172"/>
      <c r="AC98" s="172"/>
      <c r="AD98" s="172"/>
      <c r="AE98" s="172"/>
      <c r="AF98" s="172"/>
      <c r="AG98" s="172"/>
      <c r="AH98" s="172"/>
      <c r="AI98" s="172"/>
      <c r="AJ98" s="172"/>
      <c r="AK98" s="172"/>
      <c r="AL98" s="172"/>
      <c r="AM98" s="172"/>
      <c r="AN98" s="172"/>
      <c r="AO98" s="172"/>
      <c r="AP98" s="172"/>
      <c r="AQ98" s="172"/>
      <c r="AR98" s="172"/>
      <c r="AS98" s="172"/>
      <c r="AT98" s="172"/>
      <c r="AU98" s="172"/>
      <c r="AV98" s="172"/>
      <c r="AW98" s="172"/>
      <c r="AX98" s="172"/>
      <c r="AY98" s="172"/>
      <c r="AZ98" s="172"/>
    </row>
    <row r="99" spans="12:52" x14ac:dyDescent="0.25">
      <c r="L99" s="172"/>
      <c r="M99" s="172"/>
      <c r="N99" s="172"/>
      <c r="O99" s="172"/>
      <c r="P99" s="172"/>
      <c r="Q99" s="172"/>
      <c r="R99" s="172"/>
      <c r="S99" s="172"/>
      <c r="T99" s="172"/>
      <c r="U99" s="172"/>
      <c r="V99" s="172"/>
      <c r="W99" s="172"/>
      <c r="X99" s="172"/>
      <c r="Y99" s="172"/>
      <c r="Z99" s="172"/>
      <c r="AA99" s="172"/>
      <c r="AB99" s="172"/>
      <c r="AC99" s="172"/>
      <c r="AD99" s="172"/>
      <c r="AE99" s="172"/>
      <c r="AF99" s="172"/>
      <c r="AG99" s="172"/>
      <c r="AH99" s="172"/>
      <c r="AI99" s="172"/>
      <c r="AJ99" s="172"/>
      <c r="AK99" s="172"/>
      <c r="AL99" s="172"/>
      <c r="AM99" s="172"/>
      <c r="AN99" s="172"/>
      <c r="AO99" s="172"/>
      <c r="AP99" s="172"/>
      <c r="AQ99" s="172"/>
      <c r="AR99" s="172"/>
      <c r="AS99" s="172"/>
      <c r="AT99" s="172"/>
      <c r="AU99" s="172"/>
      <c r="AV99" s="172"/>
      <c r="AW99" s="172"/>
      <c r="AX99" s="172"/>
      <c r="AY99" s="172"/>
      <c r="AZ99" s="172"/>
    </row>
    <row r="100" spans="12:52" x14ac:dyDescent="0.25">
      <c r="L100" s="172"/>
      <c r="M100" s="172"/>
      <c r="N100" s="172"/>
      <c r="O100" s="172"/>
      <c r="P100" s="172"/>
      <c r="Q100" s="172"/>
      <c r="R100" s="172"/>
      <c r="S100" s="172"/>
      <c r="T100" s="172"/>
      <c r="U100" s="172"/>
      <c r="V100" s="172"/>
      <c r="W100" s="172"/>
      <c r="X100" s="172"/>
      <c r="Y100" s="172"/>
      <c r="Z100" s="172"/>
      <c r="AA100" s="172"/>
      <c r="AB100" s="172"/>
      <c r="AC100" s="172"/>
      <c r="AD100" s="172"/>
      <c r="AE100" s="172"/>
      <c r="AF100" s="172"/>
      <c r="AG100" s="172"/>
      <c r="AH100" s="172"/>
      <c r="AI100" s="172"/>
      <c r="AJ100" s="172"/>
      <c r="AK100" s="172"/>
      <c r="AL100" s="172"/>
      <c r="AM100" s="172"/>
      <c r="AN100" s="172"/>
      <c r="AO100" s="172"/>
      <c r="AP100" s="172"/>
      <c r="AQ100" s="172"/>
      <c r="AR100" s="172"/>
      <c r="AS100" s="172"/>
      <c r="AT100" s="172"/>
      <c r="AU100" s="172"/>
      <c r="AV100" s="172"/>
      <c r="AW100" s="172"/>
      <c r="AX100" s="172"/>
      <c r="AY100" s="172"/>
      <c r="AZ100" s="172"/>
    </row>
  </sheetData>
  <dataConsolidate/>
  <mergeCells count="21">
    <mergeCell ref="A70:B70"/>
    <mergeCell ref="C70:H70"/>
    <mergeCell ref="C71:H71"/>
    <mergeCell ref="A64:B64"/>
    <mergeCell ref="C64:H64"/>
    <mergeCell ref="C65:H65"/>
    <mergeCell ref="A67:B67"/>
    <mergeCell ref="E67:H67"/>
    <mergeCell ref="E68:H68"/>
    <mergeCell ref="A18:H18"/>
    <mergeCell ref="A21:A22"/>
    <mergeCell ref="B21:B22"/>
    <mergeCell ref="C21:C22"/>
    <mergeCell ref="D21:G21"/>
    <mergeCell ref="H21:H22"/>
    <mergeCell ref="A16:H16"/>
    <mergeCell ref="A3:H3"/>
    <mergeCell ref="A11:H11"/>
    <mergeCell ref="A12:H12"/>
    <mergeCell ref="A13:H13"/>
    <mergeCell ref="A15:H15"/>
  </mergeCells>
  <pageMargins left="0.39370078740157483" right="0.39370078740157483" top="0.78740157480314965" bottom="0.39370078740157483" header="0.78740157480314965" footer="0.39370078740157483"/>
  <pageSetup paperSize="9" scale="94" fitToHeight="0" orientation="landscape" r:id="rId1"/>
  <headerFooter alignWithMargins="0">
    <oddFooter>Страница  &amp;P из &amp;N</oddFooter>
  </headerFooter>
  <rowBreaks count="1" manualBreakCount="1">
    <brk id="43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0"/>
  <sheetViews>
    <sheetView showZeros="0" view="pageBreakPreview" topLeftCell="A30" zoomScale="115" zoomScaleNormal="100" zoomScaleSheetLayoutView="115" workbookViewId="0">
      <selection activeCell="A16" sqref="A16:H16"/>
    </sheetView>
  </sheetViews>
  <sheetFormatPr defaultRowHeight="10.5" x14ac:dyDescent="0.25"/>
  <cols>
    <col min="1" max="1" width="6" style="292" customWidth="1"/>
    <col min="2" max="2" width="22.140625" style="292" customWidth="1"/>
    <col min="3" max="3" width="65.28515625" style="292" customWidth="1"/>
    <col min="4" max="8" width="10.85546875" style="292" customWidth="1"/>
    <col min="9" max="10" width="9.140625" style="292"/>
    <col min="11" max="11" width="17.5703125" style="292" customWidth="1"/>
    <col min="12" max="12" width="11.85546875" style="292" bestFit="1" customWidth="1"/>
    <col min="13" max="13" width="9.5703125" style="292" bestFit="1" customWidth="1"/>
    <col min="14" max="14" width="11.7109375" style="292" bestFit="1" customWidth="1"/>
    <col min="15" max="15" width="9.5703125" style="292" bestFit="1" customWidth="1"/>
    <col min="16" max="16" width="11.7109375" style="292" bestFit="1" customWidth="1"/>
    <col min="17" max="17" width="9.140625" style="292"/>
    <col min="18" max="18" width="18.7109375" style="292" customWidth="1"/>
    <col min="19" max="26" width="9.140625" style="292"/>
    <col min="27" max="27" width="13.140625" style="292" customWidth="1"/>
    <col min="28" max="35" width="9.140625" style="292"/>
    <col min="36" max="36" width="16.85546875" style="292" customWidth="1"/>
    <col min="37" max="44" width="9.140625" style="292"/>
    <col min="45" max="45" width="15.28515625" style="292" customWidth="1"/>
    <col min="46" max="16384" width="9.140625" style="292"/>
  </cols>
  <sheetData>
    <row r="1" spans="1:52" x14ac:dyDescent="0.25">
      <c r="A1" s="200" t="s">
        <v>165</v>
      </c>
      <c r="C1" s="200" t="s">
        <v>145</v>
      </c>
      <c r="H1" s="199" t="s">
        <v>144</v>
      </c>
      <c r="L1" s="172"/>
      <c r="M1" s="172"/>
      <c r="N1" s="172"/>
      <c r="O1" s="172"/>
      <c r="P1" s="172"/>
      <c r="Q1" s="172"/>
      <c r="R1" s="172"/>
      <c r="S1" s="172"/>
      <c r="T1" s="172"/>
      <c r="U1" s="172"/>
      <c r="V1" s="172"/>
      <c r="W1" s="172"/>
      <c r="X1" s="172"/>
      <c r="Y1" s="172"/>
      <c r="Z1" s="172"/>
      <c r="AA1" s="172"/>
      <c r="AB1" s="172"/>
      <c r="AC1" s="172"/>
      <c r="AD1" s="172"/>
      <c r="AE1" s="172"/>
      <c r="AF1" s="172"/>
      <c r="AG1" s="172"/>
      <c r="AH1" s="172"/>
      <c r="AI1" s="172"/>
      <c r="AJ1" s="172"/>
      <c r="AK1" s="172"/>
      <c r="AL1" s="172"/>
      <c r="AM1" s="172"/>
      <c r="AN1" s="172"/>
      <c r="AO1" s="172"/>
      <c r="AP1" s="172"/>
      <c r="AQ1" s="172"/>
      <c r="AR1" s="172"/>
      <c r="AS1" s="172"/>
      <c r="AT1" s="172"/>
      <c r="AU1" s="172"/>
      <c r="AV1" s="172"/>
      <c r="AW1" s="172"/>
      <c r="AX1" s="172"/>
      <c r="AY1" s="172"/>
      <c r="AZ1" s="172"/>
    </row>
    <row r="2" spans="1:52" ht="2.25" customHeight="1" x14ac:dyDescent="0.25">
      <c r="L2" s="172"/>
      <c r="M2" s="172"/>
      <c r="N2" s="172"/>
      <c r="O2" s="172"/>
      <c r="P2" s="172"/>
      <c r="Q2" s="172"/>
      <c r="R2" s="172"/>
      <c r="S2" s="172"/>
      <c r="T2" s="172"/>
      <c r="U2" s="172"/>
      <c r="V2" s="172"/>
      <c r="W2" s="172"/>
      <c r="X2" s="172"/>
      <c r="Y2" s="172"/>
      <c r="Z2" s="172"/>
      <c r="AA2" s="172"/>
      <c r="AB2" s="172"/>
      <c r="AC2" s="172"/>
      <c r="AD2" s="172"/>
      <c r="AE2" s="172"/>
      <c r="AF2" s="172"/>
      <c r="AG2" s="172"/>
      <c r="AH2" s="172"/>
      <c r="AI2" s="172"/>
      <c r="AJ2" s="172"/>
      <c r="AK2" s="172"/>
      <c r="AL2" s="172"/>
      <c r="AM2" s="172"/>
      <c r="AN2" s="172"/>
      <c r="AO2" s="172"/>
      <c r="AP2" s="172"/>
      <c r="AQ2" s="172"/>
      <c r="AR2" s="172"/>
      <c r="AS2" s="172"/>
      <c r="AT2" s="172"/>
      <c r="AU2" s="172"/>
      <c r="AV2" s="172"/>
      <c r="AW2" s="172"/>
      <c r="AX2" s="172"/>
      <c r="AY2" s="172"/>
      <c r="AZ2" s="172"/>
    </row>
    <row r="3" spans="1:52" ht="10.5" customHeight="1" x14ac:dyDescent="0.25">
      <c r="A3" s="311" t="s">
        <v>143</v>
      </c>
      <c r="B3" s="311"/>
      <c r="C3" s="311"/>
      <c r="D3" s="311"/>
      <c r="E3" s="311"/>
      <c r="F3" s="311"/>
      <c r="G3" s="311"/>
      <c r="H3" s="311"/>
      <c r="L3" s="172"/>
      <c r="M3" s="172"/>
      <c r="N3" s="172"/>
      <c r="O3" s="172"/>
      <c r="P3" s="172"/>
      <c r="Q3" s="172"/>
      <c r="R3" s="172"/>
      <c r="S3" s="172"/>
      <c r="T3" s="172"/>
      <c r="U3" s="172"/>
      <c r="V3" s="172"/>
      <c r="W3" s="172"/>
      <c r="X3" s="172"/>
      <c r="Y3" s="172"/>
      <c r="Z3" s="172"/>
      <c r="AA3" s="172"/>
      <c r="AB3" s="172"/>
      <c r="AC3" s="172"/>
      <c r="AD3" s="172"/>
      <c r="AE3" s="172"/>
      <c r="AF3" s="172"/>
      <c r="AG3" s="172"/>
      <c r="AH3" s="172"/>
      <c r="AI3" s="172"/>
      <c r="AJ3" s="172"/>
      <c r="AK3" s="172"/>
      <c r="AL3" s="172"/>
      <c r="AM3" s="172"/>
      <c r="AN3" s="172"/>
      <c r="AO3" s="172"/>
      <c r="AP3" s="172"/>
      <c r="AQ3" s="172"/>
      <c r="AR3" s="172"/>
      <c r="AS3" s="172"/>
      <c r="AT3" s="172"/>
      <c r="AU3" s="172"/>
      <c r="AV3" s="172"/>
      <c r="AW3" s="172"/>
      <c r="AX3" s="172"/>
      <c r="AY3" s="172"/>
      <c r="AZ3" s="172"/>
    </row>
    <row r="4" spans="1:52" ht="15" customHeight="1" x14ac:dyDescent="0.25">
      <c r="A4" s="307" t="s">
        <v>160</v>
      </c>
      <c r="B4" s="198"/>
      <c r="C4" s="198"/>
      <c r="D4" s="198"/>
      <c r="E4" s="198"/>
      <c r="F4" s="198"/>
      <c r="G4" s="198"/>
      <c r="H4" s="198"/>
      <c r="L4" s="172"/>
      <c r="M4" s="172"/>
      <c r="N4" s="172"/>
      <c r="O4" s="172"/>
      <c r="P4" s="172"/>
      <c r="Q4" s="172"/>
      <c r="R4" s="172"/>
      <c r="S4" s="172"/>
      <c r="T4" s="172"/>
      <c r="U4" s="172"/>
      <c r="V4" s="172"/>
      <c r="W4" s="172"/>
      <c r="X4" s="172"/>
      <c r="Y4" s="172"/>
      <c r="Z4" s="172"/>
      <c r="AA4" s="172"/>
      <c r="AB4" s="172"/>
      <c r="AC4" s="172"/>
      <c r="AD4" s="172"/>
      <c r="AE4" s="172"/>
      <c r="AF4" s="172"/>
      <c r="AG4" s="172"/>
      <c r="AH4" s="172"/>
      <c r="AI4" s="172"/>
      <c r="AJ4" s="172"/>
      <c r="AK4" s="172"/>
      <c r="AL4" s="172"/>
      <c r="AM4" s="172"/>
      <c r="AN4" s="172"/>
      <c r="AO4" s="172"/>
      <c r="AP4" s="172"/>
      <c r="AQ4" s="172"/>
      <c r="AR4" s="172"/>
      <c r="AS4" s="172"/>
      <c r="AT4" s="172"/>
      <c r="AU4" s="172"/>
      <c r="AV4" s="172"/>
      <c r="AW4" s="172"/>
      <c r="AX4" s="172"/>
      <c r="AY4" s="172"/>
      <c r="AZ4" s="172"/>
    </row>
    <row r="5" spans="1:52" ht="3" customHeight="1" x14ac:dyDescent="0.25">
      <c r="B5" s="191"/>
      <c r="C5" s="191"/>
      <c r="D5" s="191"/>
      <c r="E5" s="191"/>
      <c r="F5" s="191"/>
      <c r="G5" s="191"/>
      <c r="H5" s="191"/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72"/>
      <c r="AD5" s="172"/>
      <c r="AE5" s="172"/>
      <c r="AF5" s="172"/>
      <c r="AG5" s="172"/>
      <c r="AH5" s="172"/>
      <c r="AI5" s="172"/>
      <c r="AJ5" s="172"/>
      <c r="AK5" s="172"/>
      <c r="AL5" s="172"/>
      <c r="AM5" s="172"/>
      <c r="AN5" s="172"/>
      <c r="AO5" s="172"/>
      <c r="AP5" s="172"/>
      <c r="AQ5" s="172"/>
      <c r="AR5" s="172"/>
      <c r="AS5" s="172"/>
      <c r="AT5" s="172"/>
      <c r="AU5" s="172"/>
      <c r="AV5" s="172"/>
      <c r="AW5" s="172"/>
      <c r="AX5" s="172"/>
      <c r="AY5" s="172"/>
      <c r="AZ5" s="172"/>
    </row>
    <row r="6" spans="1:52" ht="0.75" customHeight="1" x14ac:dyDescent="0.25"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72"/>
      <c r="AD6" s="172"/>
      <c r="AE6" s="172"/>
      <c r="AF6" s="172"/>
      <c r="AG6" s="172"/>
      <c r="AH6" s="172"/>
      <c r="AI6" s="172"/>
      <c r="AJ6" s="172"/>
      <c r="AK6" s="172"/>
      <c r="AL6" s="172"/>
      <c r="AM6" s="172"/>
      <c r="AN6" s="172"/>
      <c r="AO6" s="172"/>
      <c r="AP6" s="172"/>
      <c r="AQ6" s="172"/>
      <c r="AR6" s="172"/>
      <c r="AS6" s="172"/>
      <c r="AT6" s="172"/>
      <c r="AU6" s="172"/>
      <c r="AV6" s="172"/>
      <c r="AW6" s="172"/>
      <c r="AX6" s="172"/>
      <c r="AY6" s="172"/>
      <c r="AZ6" s="172"/>
    </row>
    <row r="7" spans="1:52" x14ac:dyDescent="0.25">
      <c r="A7" s="307" t="s">
        <v>142</v>
      </c>
      <c r="B7" s="194"/>
      <c r="C7" s="194" t="s">
        <v>139</v>
      </c>
      <c r="D7" s="194"/>
      <c r="E7" s="194"/>
      <c r="F7" s="194"/>
      <c r="G7" s="194"/>
      <c r="L7" s="172"/>
      <c r="M7" s="172"/>
      <c r="N7" s="172"/>
      <c r="O7" s="172"/>
      <c r="P7" s="172"/>
      <c r="Q7" s="172"/>
      <c r="R7" s="172"/>
      <c r="S7" s="172"/>
      <c r="T7" s="172"/>
      <c r="U7" s="172"/>
      <c r="V7" s="172"/>
      <c r="W7" s="172"/>
      <c r="X7" s="172"/>
      <c r="Y7" s="172"/>
      <c r="Z7" s="172"/>
      <c r="AA7" s="172"/>
      <c r="AB7" s="172"/>
      <c r="AC7" s="172"/>
      <c r="AD7" s="172"/>
      <c r="AE7" s="172"/>
      <c r="AF7" s="172"/>
      <c r="AG7" s="172"/>
      <c r="AH7" s="172"/>
      <c r="AI7" s="172"/>
      <c r="AJ7" s="172"/>
      <c r="AK7" s="172"/>
      <c r="AL7" s="172"/>
      <c r="AM7" s="172"/>
      <c r="AN7" s="172"/>
      <c r="AO7" s="172"/>
      <c r="AP7" s="172"/>
      <c r="AQ7" s="172"/>
      <c r="AR7" s="172"/>
      <c r="AS7" s="172"/>
      <c r="AT7" s="172"/>
      <c r="AU7" s="172"/>
      <c r="AV7" s="172"/>
      <c r="AW7" s="172"/>
      <c r="AX7" s="172"/>
      <c r="AY7" s="172"/>
      <c r="AZ7" s="172"/>
    </row>
    <row r="8" spans="1:52" x14ac:dyDescent="0.25">
      <c r="A8" s="194" t="s">
        <v>141</v>
      </c>
      <c r="B8" s="194"/>
      <c r="C8" s="197"/>
      <c r="D8" s="196"/>
      <c r="E8" s="196"/>
      <c r="F8" s="195">
        <v>160.751</v>
      </c>
      <c r="G8" s="192" t="s">
        <v>71</v>
      </c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72"/>
      <c r="AD8" s="172"/>
      <c r="AE8" s="172"/>
      <c r="AF8" s="172"/>
      <c r="AG8" s="172"/>
      <c r="AH8" s="172"/>
      <c r="AI8" s="172"/>
      <c r="AJ8" s="172"/>
      <c r="AK8" s="172"/>
      <c r="AL8" s="172"/>
      <c r="AM8" s="172"/>
      <c r="AN8" s="172"/>
      <c r="AO8" s="172"/>
      <c r="AP8" s="172"/>
      <c r="AQ8" s="172"/>
      <c r="AR8" s="172"/>
      <c r="AS8" s="172"/>
      <c r="AT8" s="172"/>
      <c r="AU8" s="172"/>
      <c r="AV8" s="172"/>
      <c r="AW8" s="172"/>
      <c r="AX8" s="172"/>
      <c r="AY8" s="172"/>
      <c r="AZ8" s="172"/>
    </row>
    <row r="9" spans="1:52" x14ac:dyDescent="0.25">
      <c r="A9" s="194" t="s">
        <v>140</v>
      </c>
      <c r="B9" s="194"/>
      <c r="C9" s="193"/>
      <c r="D9" s="193"/>
      <c r="E9" s="193"/>
      <c r="F9" s="193"/>
      <c r="G9" s="192" t="s">
        <v>71</v>
      </c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72"/>
      <c r="AD9" s="172"/>
      <c r="AE9" s="172"/>
      <c r="AF9" s="172"/>
      <c r="AG9" s="172"/>
      <c r="AH9" s="172"/>
      <c r="AI9" s="172"/>
      <c r="AJ9" s="172"/>
      <c r="AK9" s="172"/>
      <c r="AL9" s="172"/>
      <c r="AM9" s="172"/>
      <c r="AN9" s="172"/>
      <c r="AO9" s="172"/>
      <c r="AP9" s="172"/>
      <c r="AQ9" s="172"/>
      <c r="AR9" s="172"/>
      <c r="AS9" s="172"/>
      <c r="AT9" s="172"/>
      <c r="AU9" s="172"/>
      <c r="AV9" s="172"/>
      <c r="AW9" s="172"/>
      <c r="AX9" s="172"/>
      <c r="AY9" s="172"/>
      <c r="AZ9" s="172"/>
    </row>
    <row r="10" spans="1:52" ht="11.25" hidden="1" customHeight="1" x14ac:dyDescent="0.25">
      <c r="C10" s="191"/>
      <c r="D10" s="191"/>
      <c r="E10" s="191"/>
      <c r="F10" s="191"/>
      <c r="K10" s="294"/>
      <c r="L10" s="172"/>
      <c r="M10" s="172"/>
      <c r="N10" s="172"/>
      <c r="O10" s="172"/>
      <c r="P10" s="172"/>
      <c r="Q10" s="172"/>
      <c r="R10" s="172"/>
      <c r="S10" s="172"/>
      <c r="T10" s="172"/>
      <c r="U10" s="172"/>
      <c r="V10" s="172"/>
      <c r="W10" s="172"/>
      <c r="X10" s="172"/>
      <c r="Y10" s="172"/>
      <c r="Z10" s="172"/>
      <c r="AA10" s="172"/>
      <c r="AB10" s="172"/>
      <c r="AC10" s="172"/>
      <c r="AD10" s="172"/>
      <c r="AE10" s="172"/>
      <c r="AF10" s="172"/>
      <c r="AG10" s="172"/>
      <c r="AH10" s="172"/>
      <c r="AI10" s="172"/>
      <c r="AJ10" s="172"/>
      <c r="AK10" s="172"/>
      <c r="AL10" s="172"/>
      <c r="AM10" s="172"/>
      <c r="AN10" s="172"/>
      <c r="AO10" s="172"/>
      <c r="AP10" s="172"/>
      <c r="AQ10" s="172"/>
      <c r="AR10" s="172"/>
      <c r="AS10" s="172"/>
      <c r="AT10" s="172"/>
      <c r="AU10" s="172"/>
      <c r="AV10" s="172"/>
      <c r="AW10" s="172"/>
      <c r="AX10" s="172"/>
      <c r="AY10" s="172"/>
      <c r="AZ10" s="172"/>
    </row>
    <row r="11" spans="1:52" ht="12" customHeight="1" x14ac:dyDescent="0.25">
      <c r="A11" s="312" t="s">
        <v>161</v>
      </c>
      <c r="B11" s="312"/>
      <c r="C11" s="312"/>
      <c r="D11" s="312"/>
      <c r="E11" s="312"/>
      <c r="F11" s="312"/>
      <c r="G11" s="312"/>
      <c r="H11" s="312"/>
      <c r="K11" s="294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72"/>
      <c r="AD11" s="172"/>
      <c r="AE11" s="172"/>
      <c r="AF11" s="172"/>
      <c r="AG11" s="172"/>
      <c r="AH11" s="172"/>
      <c r="AI11" s="172"/>
      <c r="AJ11" s="172"/>
      <c r="AK11" s="172"/>
      <c r="AL11" s="172"/>
      <c r="AM11" s="172"/>
      <c r="AN11" s="172"/>
      <c r="AO11" s="172"/>
      <c r="AP11" s="172"/>
      <c r="AQ11" s="172"/>
      <c r="AR11" s="172"/>
      <c r="AS11" s="172"/>
      <c r="AT11" s="172"/>
      <c r="AU11" s="172"/>
      <c r="AV11" s="172"/>
      <c r="AW11" s="172"/>
      <c r="AX11" s="172"/>
      <c r="AY11" s="172"/>
      <c r="AZ11" s="172"/>
    </row>
    <row r="12" spans="1:52" ht="10.5" customHeight="1" x14ac:dyDescent="0.15">
      <c r="A12" s="313" t="s">
        <v>72</v>
      </c>
      <c r="B12" s="313"/>
      <c r="C12" s="313"/>
      <c r="D12" s="313"/>
      <c r="E12" s="313"/>
      <c r="F12" s="313"/>
      <c r="G12" s="313"/>
      <c r="H12" s="313"/>
      <c r="K12" s="295"/>
      <c r="L12" s="172"/>
      <c r="M12" s="172"/>
      <c r="N12" s="172"/>
      <c r="O12" s="172"/>
      <c r="P12" s="172"/>
      <c r="Q12" s="172"/>
      <c r="R12" s="172"/>
      <c r="S12" s="172"/>
      <c r="T12" s="172"/>
      <c r="U12" s="172"/>
      <c r="V12" s="172"/>
      <c r="W12" s="172"/>
      <c r="X12" s="172"/>
      <c r="Y12" s="172"/>
      <c r="Z12" s="172"/>
      <c r="AA12" s="172"/>
      <c r="AB12" s="172"/>
      <c r="AC12" s="172"/>
      <c r="AD12" s="172"/>
      <c r="AE12" s="172"/>
      <c r="AF12" s="172"/>
      <c r="AG12" s="172"/>
      <c r="AH12" s="172"/>
      <c r="AI12" s="172"/>
      <c r="AJ12" s="172"/>
      <c r="AK12" s="172"/>
      <c r="AL12" s="172"/>
      <c r="AM12" s="172"/>
      <c r="AN12" s="172"/>
      <c r="AO12" s="172"/>
      <c r="AP12" s="172"/>
      <c r="AQ12" s="172"/>
      <c r="AR12" s="172"/>
      <c r="AS12" s="172"/>
      <c r="AT12" s="172"/>
      <c r="AU12" s="172"/>
      <c r="AV12" s="172"/>
      <c r="AW12" s="172"/>
      <c r="AX12" s="172"/>
      <c r="AY12" s="172"/>
      <c r="AZ12" s="172"/>
    </row>
    <row r="13" spans="1:52" ht="10.5" customHeight="1" x14ac:dyDescent="0.15">
      <c r="A13" s="314" t="s">
        <v>139</v>
      </c>
      <c r="B13" s="314"/>
      <c r="C13" s="314"/>
      <c r="D13" s="314"/>
      <c r="E13" s="314"/>
      <c r="F13" s="314"/>
      <c r="G13" s="314"/>
      <c r="H13" s="314"/>
      <c r="K13" s="295"/>
      <c r="L13" s="172"/>
      <c r="M13" s="172"/>
      <c r="N13" s="172"/>
      <c r="O13" s="172"/>
      <c r="P13" s="172"/>
      <c r="Q13" s="172"/>
      <c r="R13" s="172"/>
      <c r="S13" s="172"/>
      <c r="T13" s="172"/>
      <c r="U13" s="172"/>
      <c r="V13" s="172"/>
      <c r="W13" s="172"/>
      <c r="X13" s="172"/>
      <c r="Y13" s="172"/>
      <c r="Z13" s="172"/>
      <c r="AA13" s="172"/>
      <c r="AB13" s="172"/>
      <c r="AC13" s="172"/>
      <c r="AD13" s="172"/>
      <c r="AE13" s="172"/>
      <c r="AF13" s="172"/>
      <c r="AG13" s="172"/>
      <c r="AH13" s="172"/>
      <c r="AI13" s="172"/>
      <c r="AJ13" s="172"/>
      <c r="AK13" s="172"/>
      <c r="AL13" s="172"/>
      <c r="AM13" s="172"/>
      <c r="AN13" s="172"/>
      <c r="AO13" s="172"/>
      <c r="AP13" s="172"/>
      <c r="AQ13" s="172"/>
      <c r="AR13" s="172"/>
      <c r="AS13" s="172"/>
      <c r="AT13" s="172"/>
      <c r="AU13" s="172"/>
      <c r="AV13" s="172"/>
      <c r="AW13" s="172"/>
      <c r="AX13" s="172"/>
      <c r="AY13" s="172"/>
      <c r="AZ13" s="172"/>
    </row>
    <row r="14" spans="1:52" ht="10.5" customHeight="1" x14ac:dyDescent="0.25">
      <c r="L14" s="172"/>
      <c r="M14" s="172"/>
      <c r="N14" s="172"/>
      <c r="O14" s="172"/>
      <c r="P14" s="172"/>
      <c r="Q14" s="172"/>
      <c r="R14" s="172"/>
      <c r="S14" s="172"/>
      <c r="T14" s="172"/>
      <c r="U14" s="172"/>
      <c r="V14" s="172"/>
      <c r="W14" s="172"/>
      <c r="X14" s="172"/>
      <c r="Y14" s="172"/>
      <c r="Z14" s="172"/>
      <c r="AA14" s="172"/>
      <c r="AB14" s="172"/>
      <c r="AC14" s="172"/>
      <c r="AD14" s="172"/>
      <c r="AE14" s="172"/>
      <c r="AF14" s="172"/>
      <c r="AG14" s="172"/>
      <c r="AH14" s="172"/>
      <c r="AI14" s="172"/>
      <c r="AJ14" s="172"/>
      <c r="AK14" s="172"/>
      <c r="AL14" s="172"/>
      <c r="AM14" s="172"/>
      <c r="AN14" s="172"/>
      <c r="AO14" s="172"/>
      <c r="AP14" s="172"/>
      <c r="AQ14" s="172"/>
      <c r="AR14" s="172"/>
      <c r="AS14" s="172"/>
      <c r="AT14" s="172"/>
      <c r="AU14" s="172"/>
      <c r="AV14" s="172"/>
      <c r="AW14" s="172"/>
      <c r="AX14" s="172"/>
      <c r="AY14" s="172"/>
      <c r="AZ14" s="172"/>
    </row>
    <row r="15" spans="1:52" ht="10.5" customHeight="1" x14ac:dyDescent="0.25">
      <c r="A15" s="315" t="s">
        <v>73</v>
      </c>
      <c r="B15" s="315"/>
      <c r="C15" s="315"/>
      <c r="D15" s="315"/>
      <c r="E15" s="315"/>
      <c r="F15" s="315"/>
      <c r="G15" s="315"/>
      <c r="H15" s="315"/>
      <c r="L15" s="172"/>
      <c r="M15" s="172"/>
      <c r="N15" s="172"/>
      <c r="O15" s="172"/>
      <c r="P15" s="172"/>
      <c r="Q15" s="172"/>
      <c r="R15" s="172"/>
      <c r="S15" s="172"/>
      <c r="T15" s="172"/>
      <c r="U15" s="172"/>
      <c r="V15" s="172"/>
      <c r="W15" s="172"/>
      <c r="X15" s="172"/>
      <c r="Y15" s="172"/>
      <c r="Z15" s="172"/>
      <c r="AA15" s="172"/>
      <c r="AB15" s="172"/>
      <c r="AC15" s="172"/>
      <c r="AD15" s="172"/>
      <c r="AE15" s="172"/>
      <c r="AF15" s="172"/>
      <c r="AG15" s="172"/>
      <c r="AH15" s="172"/>
      <c r="AI15" s="172"/>
      <c r="AJ15" s="172"/>
      <c r="AK15" s="172"/>
      <c r="AL15" s="172"/>
      <c r="AM15" s="172"/>
      <c r="AN15" s="172"/>
      <c r="AO15" s="172"/>
      <c r="AP15" s="172"/>
      <c r="AQ15" s="172"/>
      <c r="AR15" s="172"/>
      <c r="AS15" s="172"/>
      <c r="AT15" s="172"/>
      <c r="AU15" s="172"/>
      <c r="AV15" s="172"/>
      <c r="AW15" s="172"/>
      <c r="AX15" s="172"/>
      <c r="AY15" s="172"/>
      <c r="AZ15" s="172"/>
    </row>
    <row r="16" spans="1:52" ht="27.75" customHeight="1" x14ac:dyDescent="0.25">
      <c r="A16" s="309" t="s">
        <v>175</v>
      </c>
      <c r="B16" s="310"/>
      <c r="C16" s="310"/>
      <c r="D16" s="310"/>
      <c r="E16" s="310"/>
      <c r="F16" s="310"/>
      <c r="G16" s="310"/>
      <c r="H16" s="310"/>
      <c r="J16" s="296"/>
      <c r="K16" s="296"/>
      <c r="L16" s="172"/>
      <c r="M16" s="172"/>
      <c r="N16" s="172"/>
      <c r="O16" s="172"/>
      <c r="P16" s="172"/>
      <c r="Q16" s="172"/>
      <c r="R16" s="172"/>
      <c r="S16" s="172"/>
      <c r="T16" s="172"/>
      <c r="U16" s="172"/>
      <c r="V16" s="172"/>
      <c r="W16" s="172"/>
      <c r="X16" s="172"/>
      <c r="Y16" s="172"/>
      <c r="Z16" s="172"/>
      <c r="AA16" s="172"/>
      <c r="AB16" s="172"/>
      <c r="AC16" s="172"/>
      <c r="AD16" s="172"/>
      <c r="AE16" s="172"/>
      <c r="AF16" s="172"/>
      <c r="AG16" s="172"/>
      <c r="AH16" s="172"/>
      <c r="AI16" s="172"/>
      <c r="AJ16" s="172"/>
      <c r="AK16" s="172"/>
      <c r="AL16" s="172"/>
      <c r="AM16" s="172"/>
      <c r="AN16" s="172"/>
      <c r="AO16" s="172"/>
      <c r="AP16" s="172"/>
      <c r="AQ16" s="172"/>
      <c r="AR16" s="172"/>
      <c r="AS16" s="172"/>
      <c r="AT16" s="172"/>
      <c r="AU16" s="172"/>
      <c r="AV16" s="172"/>
      <c r="AW16" s="172"/>
      <c r="AX16" s="172"/>
      <c r="AY16" s="172"/>
      <c r="AZ16" s="172"/>
    </row>
    <row r="17" spans="1:52" x14ac:dyDescent="0.25">
      <c r="A17" s="191"/>
      <c r="B17" s="191"/>
      <c r="C17" s="191"/>
      <c r="D17" s="191"/>
      <c r="E17" s="191"/>
      <c r="F17" s="191"/>
      <c r="G17" s="191"/>
      <c r="H17" s="191"/>
      <c r="L17" s="172"/>
      <c r="M17" s="172"/>
      <c r="N17" s="172"/>
      <c r="O17" s="172"/>
      <c r="P17" s="172"/>
      <c r="Q17" s="172"/>
      <c r="R17" s="172"/>
      <c r="S17" s="172"/>
      <c r="T17" s="172"/>
      <c r="U17" s="172"/>
      <c r="V17" s="172"/>
      <c r="W17" s="172"/>
      <c r="X17" s="172"/>
      <c r="Y17" s="172"/>
      <c r="Z17" s="172"/>
      <c r="AA17" s="172"/>
      <c r="AB17" s="172"/>
      <c r="AC17" s="172"/>
      <c r="AD17" s="172"/>
      <c r="AE17" s="172"/>
      <c r="AF17" s="172"/>
      <c r="AG17" s="172"/>
      <c r="AH17" s="172"/>
      <c r="AI17" s="172"/>
      <c r="AJ17" s="172"/>
      <c r="AK17" s="172"/>
      <c r="AL17" s="172"/>
      <c r="AM17" s="172"/>
      <c r="AN17" s="172"/>
      <c r="AO17" s="172"/>
      <c r="AP17" s="172"/>
      <c r="AQ17" s="172"/>
      <c r="AR17" s="172"/>
      <c r="AS17" s="172"/>
      <c r="AT17" s="172"/>
      <c r="AU17" s="172"/>
      <c r="AV17" s="172"/>
      <c r="AW17" s="172"/>
      <c r="AX17" s="172"/>
      <c r="AY17" s="172"/>
      <c r="AZ17" s="172"/>
    </row>
    <row r="18" spans="1:52" x14ac:dyDescent="0.25">
      <c r="A18" s="316" t="s">
        <v>166</v>
      </c>
      <c r="B18" s="316"/>
      <c r="C18" s="316"/>
      <c r="D18" s="316"/>
      <c r="E18" s="316"/>
      <c r="F18" s="316"/>
      <c r="G18" s="316"/>
      <c r="H18" s="316"/>
      <c r="L18" s="172"/>
      <c r="M18" s="172"/>
      <c r="N18" s="172"/>
      <c r="O18" s="172"/>
      <c r="P18" s="172"/>
      <c r="Q18" s="172"/>
      <c r="R18" s="172"/>
      <c r="S18" s="172"/>
      <c r="T18" s="172"/>
      <c r="U18" s="172"/>
      <c r="V18" s="172"/>
      <c r="W18" s="172"/>
      <c r="X18" s="172"/>
      <c r="Y18" s="172"/>
      <c r="Z18" s="172"/>
      <c r="AA18" s="172"/>
      <c r="AB18" s="172"/>
      <c r="AC18" s="172"/>
      <c r="AD18" s="172"/>
      <c r="AE18" s="172"/>
      <c r="AF18" s="172"/>
      <c r="AG18" s="172"/>
      <c r="AH18" s="172"/>
      <c r="AI18" s="172"/>
      <c r="AJ18" s="172"/>
      <c r="AK18" s="172"/>
      <c r="AL18" s="172"/>
      <c r="AM18" s="172"/>
      <c r="AN18" s="172"/>
      <c r="AO18" s="172"/>
      <c r="AP18" s="172"/>
      <c r="AQ18" s="172"/>
      <c r="AR18" s="172"/>
      <c r="AS18" s="172"/>
      <c r="AT18" s="172"/>
      <c r="AU18" s="172"/>
      <c r="AV18" s="172"/>
      <c r="AW18" s="172"/>
      <c r="AX18" s="172"/>
      <c r="AY18" s="172"/>
      <c r="AZ18" s="172"/>
    </row>
    <row r="19" spans="1:52" ht="4.9000000000000004" customHeight="1" x14ac:dyDescent="0.25">
      <c r="L19" s="172"/>
      <c r="M19" s="172"/>
      <c r="N19" s="172"/>
      <c r="O19" s="172"/>
      <c r="P19" s="172"/>
      <c r="Q19" s="172"/>
      <c r="R19" s="172"/>
      <c r="S19" s="172"/>
      <c r="T19" s="172"/>
      <c r="U19" s="172"/>
      <c r="V19" s="172"/>
      <c r="W19" s="172"/>
      <c r="X19" s="172"/>
      <c r="Y19" s="172"/>
      <c r="Z19" s="172"/>
      <c r="AA19" s="172"/>
      <c r="AB19" s="172"/>
      <c r="AC19" s="172"/>
      <c r="AD19" s="172"/>
      <c r="AE19" s="172"/>
      <c r="AF19" s="172"/>
      <c r="AG19" s="172"/>
      <c r="AH19" s="172"/>
      <c r="AI19" s="172"/>
      <c r="AJ19" s="172"/>
      <c r="AK19" s="172"/>
      <c r="AL19" s="172"/>
      <c r="AM19" s="172"/>
      <c r="AN19" s="172"/>
      <c r="AO19" s="172"/>
      <c r="AP19" s="172"/>
      <c r="AQ19" s="172"/>
      <c r="AR19" s="172"/>
      <c r="AS19" s="172"/>
      <c r="AT19" s="172"/>
      <c r="AU19" s="172"/>
      <c r="AV19" s="172"/>
      <c r="AW19" s="172"/>
      <c r="AX19" s="172"/>
      <c r="AY19" s="172"/>
      <c r="AZ19" s="172"/>
    </row>
    <row r="20" spans="1:52" ht="5.0999999999999996" customHeight="1" x14ac:dyDescent="0.25">
      <c r="L20" s="172"/>
      <c r="M20" s="172"/>
      <c r="N20" s="172"/>
      <c r="O20" s="172"/>
      <c r="P20" s="172"/>
      <c r="Q20" s="172"/>
      <c r="R20" s="172"/>
      <c r="S20" s="172"/>
      <c r="T20" s="172"/>
      <c r="U20" s="172"/>
      <c r="V20" s="172"/>
      <c r="W20" s="172"/>
      <c r="X20" s="172"/>
      <c r="Y20" s="172"/>
      <c r="Z20" s="172"/>
      <c r="AA20" s="172"/>
      <c r="AB20" s="172"/>
      <c r="AC20" s="172"/>
      <c r="AD20" s="172"/>
      <c r="AE20" s="172"/>
      <c r="AF20" s="172"/>
      <c r="AG20" s="172"/>
      <c r="AH20" s="172"/>
      <c r="AI20" s="172"/>
      <c r="AJ20" s="172"/>
      <c r="AK20" s="172"/>
      <c r="AL20" s="172"/>
      <c r="AM20" s="172"/>
      <c r="AN20" s="172"/>
      <c r="AO20" s="172"/>
      <c r="AP20" s="172"/>
      <c r="AQ20" s="172"/>
      <c r="AR20" s="172"/>
      <c r="AS20" s="172"/>
      <c r="AT20" s="172"/>
      <c r="AU20" s="172"/>
      <c r="AV20" s="172"/>
      <c r="AW20" s="172"/>
      <c r="AX20" s="172"/>
      <c r="AY20" s="172"/>
      <c r="AZ20" s="172"/>
    </row>
    <row r="21" spans="1:52" ht="11.1" customHeight="1" x14ac:dyDescent="0.25">
      <c r="A21" s="317" t="s">
        <v>138</v>
      </c>
      <c r="B21" s="317" t="s">
        <v>137</v>
      </c>
      <c r="C21" s="317" t="s">
        <v>49</v>
      </c>
      <c r="D21" s="319" t="s">
        <v>136</v>
      </c>
      <c r="E21" s="320"/>
      <c r="F21" s="320"/>
      <c r="G21" s="321"/>
      <c r="H21" s="317" t="s">
        <v>135</v>
      </c>
      <c r="L21" s="172"/>
      <c r="M21" s="172"/>
      <c r="N21" s="172"/>
      <c r="O21" s="172"/>
      <c r="P21" s="172"/>
      <c r="Q21" s="172"/>
      <c r="R21" s="172"/>
      <c r="S21" s="172"/>
      <c r="T21" s="172"/>
      <c r="U21" s="172"/>
      <c r="V21" s="172"/>
      <c r="W21" s="172"/>
      <c r="X21" s="172"/>
      <c r="Y21" s="172"/>
      <c r="Z21" s="172"/>
      <c r="AA21" s="172"/>
      <c r="AB21" s="172"/>
      <c r="AC21" s="172"/>
      <c r="AD21" s="172"/>
      <c r="AE21" s="172"/>
      <c r="AF21" s="172"/>
      <c r="AG21" s="172"/>
      <c r="AH21" s="172"/>
      <c r="AI21" s="172"/>
      <c r="AJ21" s="172"/>
      <c r="AK21" s="172"/>
      <c r="AL21" s="172"/>
      <c r="AM21" s="172"/>
      <c r="AN21" s="172"/>
      <c r="AO21" s="172"/>
      <c r="AP21" s="172"/>
      <c r="AQ21" s="172"/>
      <c r="AR21" s="172"/>
      <c r="AS21" s="172"/>
      <c r="AT21" s="172"/>
      <c r="AU21" s="172"/>
      <c r="AV21" s="172"/>
      <c r="AW21" s="172"/>
      <c r="AX21" s="172"/>
      <c r="AY21" s="172"/>
      <c r="AZ21" s="172"/>
    </row>
    <row r="22" spans="1:52" ht="54.95" customHeight="1" thickBot="1" x14ac:dyDescent="0.3">
      <c r="A22" s="318"/>
      <c r="B22" s="318"/>
      <c r="C22" s="318"/>
      <c r="D22" s="190" t="s">
        <v>5</v>
      </c>
      <c r="E22" s="190" t="s">
        <v>6</v>
      </c>
      <c r="F22" s="190" t="s">
        <v>134</v>
      </c>
      <c r="G22" s="190" t="s">
        <v>8</v>
      </c>
      <c r="H22" s="318"/>
      <c r="L22" s="172"/>
      <c r="M22" s="172"/>
      <c r="N22" s="172"/>
      <c r="O22" s="172"/>
      <c r="P22" s="172"/>
      <c r="Q22" s="172"/>
      <c r="R22" s="172"/>
      <c r="S22" s="172"/>
      <c r="T22" s="172"/>
      <c r="U22" s="172"/>
      <c r="V22" s="172"/>
      <c r="W22" s="172"/>
      <c r="X22" s="172"/>
      <c r="Y22" s="172"/>
      <c r="Z22" s="172"/>
      <c r="AA22" s="172"/>
      <c r="AB22" s="172"/>
      <c r="AC22" s="172"/>
      <c r="AD22" s="172"/>
      <c r="AE22" s="172"/>
      <c r="AF22" s="172"/>
      <c r="AG22" s="172"/>
      <c r="AH22" s="172"/>
      <c r="AI22" s="172"/>
      <c r="AJ22" s="172"/>
      <c r="AK22" s="172"/>
      <c r="AL22" s="172"/>
      <c r="AM22" s="172"/>
      <c r="AN22" s="172"/>
      <c r="AO22" s="172"/>
      <c r="AP22" s="172"/>
      <c r="AQ22" s="172"/>
      <c r="AR22" s="172"/>
      <c r="AS22" s="172"/>
      <c r="AT22" s="172"/>
      <c r="AU22" s="172"/>
      <c r="AV22" s="172"/>
      <c r="AW22" s="172"/>
      <c r="AX22" s="172"/>
      <c r="AY22" s="172"/>
      <c r="AZ22" s="172"/>
    </row>
    <row r="23" spans="1:52" ht="11.25" thickTop="1" x14ac:dyDescent="0.25">
      <c r="A23" s="189">
        <v>1</v>
      </c>
      <c r="B23" s="189">
        <v>2</v>
      </c>
      <c r="C23" s="189">
        <v>3</v>
      </c>
      <c r="D23" s="189">
        <v>4</v>
      </c>
      <c r="E23" s="189">
        <v>5</v>
      </c>
      <c r="F23" s="189">
        <v>6</v>
      </c>
      <c r="G23" s="189">
        <v>7</v>
      </c>
      <c r="H23" s="189">
        <v>8</v>
      </c>
      <c r="L23" s="172"/>
      <c r="M23" s="172"/>
      <c r="N23" s="172"/>
      <c r="O23" s="172"/>
      <c r="P23" s="172"/>
      <c r="Q23" s="172"/>
      <c r="R23" s="172"/>
      <c r="S23" s="172"/>
      <c r="T23" s="172"/>
      <c r="U23" s="172"/>
      <c r="V23" s="172"/>
      <c r="W23" s="172"/>
      <c r="X23" s="172"/>
      <c r="Y23" s="172"/>
      <c r="Z23" s="172"/>
      <c r="AA23" s="172"/>
      <c r="AB23" s="172"/>
      <c r="AC23" s="172"/>
      <c r="AD23" s="172"/>
      <c r="AE23" s="172"/>
      <c r="AF23" s="172"/>
      <c r="AG23" s="172"/>
      <c r="AH23" s="172"/>
      <c r="AI23" s="172"/>
      <c r="AJ23" s="172"/>
      <c r="AK23" s="172"/>
      <c r="AL23" s="172"/>
      <c r="AM23" s="172"/>
      <c r="AN23" s="172"/>
      <c r="AO23" s="172"/>
      <c r="AP23" s="172"/>
      <c r="AQ23" s="172"/>
      <c r="AR23" s="172"/>
      <c r="AS23" s="172"/>
      <c r="AT23" s="172"/>
      <c r="AU23" s="172"/>
      <c r="AV23" s="172"/>
      <c r="AW23" s="172"/>
      <c r="AX23" s="172"/>
      <c r="AY23" s="172"/>
      <c r="AZ23" s="172"/>
    </row>
    <row r="24" spans="1:52" x14ac:dyDescent="0.25">
      <c r="A24" s="186"/>
      <c r="B24" s="186"/>
      <c r="C24" s="186"/>
      <c r="D24" s="186"/>
      <c r="E24" s="186"/>
      <c r="F24" s="186"/>
      <c r="G24" s="186"/>
      <c r="H24" s="186"/>
      <c r="L24" s="172"/>
      <c r="M24" s="172"/>
      <c r="N24" s="172"/>
      <c r="O24" s="172"/>
      <c r="P24" s="172"/>
      <c r="Q24" s="172"/>
      <c r="R24" s="172"/>
      <c r="S24" s="172"/>
      <c r="T24" s="172"/>
      <c r="U24" s="172"/>
      <c r="V24" s="172"/>
      <c r="W24" s="172"/>
      <c r="X24" s="172"/>
      <c r="Y24" s="172"/>
      <c r="Z24" s="172"/>
      <c r="AA24" s="172"/>
      <c r="AB24" s="172"/>
      <c r="AC24" s="172"/>
      <c r="AD24" s="172"/>
      <c r="AE24" s="172"/>
      <c r="AF24" s="172"/>
      <c r="AG24" s="172"/>
      <c r="AH24" s="172"/>
      <c r="AI24" s="172"/>
      <c r="AJ24" s="172"/>
      <c r="AK24" s="172"/>
      <c r="AL24" s="172"/>
      <c r="AM24" s="172"/>
      <c r="AN24" s="172"/>
      <c r="AO24" s="172"/>
      <c r="AP24" s="172"/>
      <c r="AQ24" s="172"/>
      <c r="AR24" s="172"/>
      <c r="AS24" s="172"/>
      <c r="AT24" s="172"/>
      <c r="AU24" s="172"/>
      <c r="AV24" s="172"/>
      <c r="AW24" s="172"/>
      <c r="AX24" s="172"/>
      <c r="AY24" s="172"/>
      <c r="AZ24" s="172"/>
    </row>
    <row r="25" spans="1:52" ht="10.5" hidden="1" customHeight="1" x14ac:dyDescent="0.25">
      <c r="A25" s="186"/>
      <c r="B25" s="180" t="s">
        <v>133</v>
      </c>
      <c r="C25" s="180" t="s">
        <v>132</v>
      </c>
      <c r="D25" s="188"/>
      <c r="E25" s="188"/>
      <c r="F25" s="188"/>
      <c r="G25" s="188"/>
      <c r="H25" s="188"/>
      <c r="L25" s="172"/>
      <c r="M25" s="172"/>
      <c r="N25" s="172"/>
      <c r="O25" s="172"/>
      <c r="P25" s="172"/>
      <c r="Q25" s="172"/>
      <c r="R25" s="172"/>
      <c r="S25" s="172"/>
      <c r="T25" s="172"/>
      <c r="U25" s="172"/>
      <c r="V25" s="172"/>
      <c r="W25" s="172"/>
      <c r="X25" s="172"/>
      <c r="Y25" s="172"/>
      <c r="Z25" s="172"/>
      <c r="AA25" s="172"/>
      <c r="AB25" s="172"/>
      <c r="AC25" s="172"/>
      <c r="AD25" s="172"/>
      <c r="AE25" s="172"/>
      <c r="AF25" s="172"/>
      <c r="AG25" s="172"/>
      <c r="AH25" s="172"/>
      <c r="AI25" s="172"/>
      <c r="AJ25" s="172"/>
      <c r="AK25" s="172"/>
      <c r="AL25" s="172"/>
      <c r="AM25" s="172"/>
      <c r="AN25" s="172"/>
      <c r="AO25" s="172"/>
      <c r="AP25" s="172"/>
      <c r="AQ25" s="172"/>
      <c r="AR25" s="172"/>
      <c r="AS25" s="172"/>
      <c r="AT25" s="172"/>
      <c r="AU25" s="172"/>
      <c r="AV25" s="172"/>
      <c r="AW25" s="172"/>
      <c r="AX25" s="172"/>
      <c r="AY25" s="172"/>
      <c r="AZ25" s="172"/>
    </row>
    <row r="26" spans="1:52" ht="25.5" hidden="1" customHeight="1" x14ac:dyDescent="0.25">
      <c r="A26" s="186"/>
      <c r="B26" s="180" t="s">
        <v>131</v>
      </c>
      <c r="C26" s="180" t="s">
        <v>130</v>
      </c>
      <c r="D26" s="176"/>
      <c r="E26" s="176"/>
      <c r="F26" s="176"/>
      <c r="G26" s="187">
        <v>0</v>
      </c>
      <c r="H26" s="176">
        <v>0</v>
      </c>
      <c r="I26" s="292">
        <v>3.91</v>
      </c>
      <c r="L26" s="172"/>
      <c r="M26" s="172"/>
      <c r="N26" s="172"/>
      <c r="O26" s="172"/>
      <c r="P26" s="172"/>
      <c r="Q26" s="172"/>
      <c r="R26" s="172"/>
      <c r="S26" s="172"/>
      <c r="T26" s="172"/>
      <c r="U26" s="172"/>
      <c r="V26" s="172"/>
      <c r="W26" s="172"/>
      <c r="X26" s="172"/>
      <c r="Y26" s="172"/>
      <c r="Z26" s="172"/>
      <c r="AA26" s="172"/>
      <c r="AB26" s="172"/>
      <c r="AC26" s="172"/>
      <c r="AD26" s="172"/>
      <c r="AE26" s="172"/>
      <c r="AF26" s="172"/>
      <c r="AG26" s="172"/>
      <c r="AH26" s="172"/>
      <c r="AI26" s="172"/>
      <c r="AJ26" s="172"/>
      <c r="AK26" s="172"/>
      <c r="AL26" s="172"/>
      <c r="AM26" s="172"/>
      <c r="AN26" s="172"/>
      <c r="AO26" s="172"/>
      <c r="AP26" s="172"/>
      <c r="AQ26" s="172"/>
      <c r="AR26" s="172"/>
      <c r="AS26" s="172"/>
      <c r="AT26" s="172"/>
      <c r="AU26" s="172"/>
      <c r="AV26" s="172"/>
      <c r="AW26" s="172"/>
      <c r="AX26" s="172"/>
      <c r="AY26" s="172"/>
      <c r="AZ26" s="172"/>
    </row>
    <row r="27" spans="1:52" ht="10.5" hidden="1" customHeight="1" x14ac:dyDescent="0.25">
      <c r="A27" s="186"/>
      <c r="B27" s="180" t="s">
        <v>129</v>
      </c>
      <c r="C27" s="180" t="s">
        <v>128</v>
      </c>
      <c r="D27" s="176"/>
      <c r="E27" s="176"/>
      <c r="F27" s="176"/>
      <c r="G27" s="187">
        <v>0</v>
      </c>
      <c r="H27" s="176">
        <v>0</v>
      </c>
      <c r="I27" s="292">
        <v>3.83</v>
      </c>
      <c r="L27" s="172"/>
      <c r="M27" s="172"/>
      <c r="N27" s="172"/>
      <c r="O27" s="172"/>
      <c r="P27" s="172"/>
      <c r="Q27" s="172"/>
      <c r="R27" s="172"/>
      <c r="S27" s="172"/>
      <c r="T27" s="172"/>
      <c r="U27" s="172"/>
      <c r="V27" s="172"/>
      <c r="W27" s="172"/>
      <c r="X27" s="172"/>
      <c r="Y27" s="172"/>
      <c r="Z27" s="172"/>
      <c r="AA27" s="172"/>
      <c r="AB27" s="172"/>
      <c r="AC27" s="172"/>
      <c r="AD27" s="172"/>
      <c r="AE27" s="172"/>
      <c r="AF27" s="172"/>
      <c r="AG27" s="172"/>
      <c r="AH27" s="172"/>
      <c r="AI27" s="172"/>
      <c r="AJ27" s="172"/>
      <c r="AK27" s="172"/>
      <c r="AL27" s="172"/>
      <c r="AM27" s="172"/>
      <c r="AN27" s="172"/>
      <c r="AO27" s="172"/>
      <c r="AP27" s="172"/>
      <c r="AQ27" s="172"/>
      <c r="AR27" s="172"/>
      <c r="AS27" s="172"/>
      <c r="AT27" s="172"/>
      <c r="AU27" s="172"/>
      <c r="AV27" s="172"/>
      <c r="AW27" s="172"/>
      <c r="AX27" s="172"/>
      <c r="AY27" s="172"/>
      <c r="AZ27" s="172"/>
    </row>
    <row r="28" spans="1:52" ht="10.5" hidden="1" customHeight="1" x14ac:dyDescent="0.25">
      <c r="A28" s="186"/>
      <c r="B28" s="180"/>
      <c r="C28" s="180" t="s">
        <v>127</v>
      </c>
      <c r="D28" s="176"/>
      <c r="E28" s="176"/>
      <c r="F28" s="176"/>
      <c r="G28" s="176">
        <v>0</v>
      </c>
      <c r="H28" s="176">
        <v>0</v>
      </c>
      <c r="L28" s="172"/>
      <c r="M28" s="172"/>
      <c r="N28" s="172"/>
      <c r="O28" s="172"/>
      <c r="P28" s="172"/>
      <c r="Q28" s="172"/>
      <c r="R28" s="172"/>
      <c r="S28" s="172"/>
      <c r="T28" s="172"/>
      <c r="U28" s="172"/>
      <c r="V28" s="172"/>
      <c r="W28" s="172"/>
      <c r="X28" s="172"/>
      <c r="Y28" s="172"/>
      <c r="Z28" s="172"/>
      <c r="AA28" s="172"/>
      <c r="AB28" s="172"/>
      <c r="AC28" s="172"/>
      <c r="AD28" s="172"/>
      <c r="AE28" s="172"/>
      <c r="AF28" s="172"/>
      <c r="AG28" s="172"/>
      <c r="AH28" s="172"/>
      <c r="AI28" s="172"/>
      <c r="AJ28" s="172"/>
      <c r="AK28" s="172"/>
      <c r="AL28" s="172"/>
      <c r="AM28" s="172"/>
      <c r="AN28" s="172"/>
      <c r="AO28" s="172"/>
      <c r="AP28" s="172"/>
      <c r="AQ28" s="172"/>
      <c r="AR28" s="172"/>
      <c r="AS28" s="172"/>
      <c r="AT28" s="172"/>
      <c r="AU28" s="172"/>
      <c r="AV28" s="172"/>
      <c r="AW28" s="172"/>
      <c r="AX28" s="172"/>
      <c r="AY28" s="172"/>
      <c r="AZ28" s="172"/>
    </row>
    <row r="29" spans="1:52" ht="10.5" hidden="1" customHeight="1" x14ac:dyDescent="0.25">
      <c r="D29" s="176"/>
      <c r="E29" s="176"/>
      <c r="F29" s="176"/>
      <c r="G29" s="176"/>
      <c r="H29" s="176"/>
      <c r="L29" s="172"/>
      <c r="M29" s="172"/>
      <c r="N29" s="172"/>
      <c r="O29" s="172"/>
      <c r="P29" s="172"/>
      <c r="Q29" s="172"/>
      <c r="R29" s="172"/>
      <c r="S29" s="172"/>
      <c r="T29" s="172"/>
      <c r="U29" s="172"/>
      <c r="V29" s="172"/>
      <c r="W29" s="172"/>
      <c r="X29" s="172"/>
      <c r="Y29" s="172"/>
      <c r="Z29" s="172"/>
      <c r="AA29" s="172"/>
      <c r="AB29" s="172"/>
      <c r="AC29" s="172"/>
      <c r="AD29" s="172"/>
      <c r="AE29" s="172"/>
      <c r="AF29" s="172"/>
      <c r="AG29" s="172"/>
      <c r="AH29" s="172"/>
      <c r="AI29" s="172"/>
      <c r="AJ29" s="172"/>
      <c r="AK29" s="172"/>
      <c r="AL29" s="172"/>
      <c r="AM29" s="172"/>
      <c r="AN29" s="172"/>
      <c r="AO29" s="172"/>
      <c r="AP29" s="172"/>
      <c r="AQ29" s="172"/>
      <c r="AR29" s="172"/>
      <c r="AS29" s="172"/>
      <c r="AT29" s="172"/>
      <c r="AU29" s="172"/>
      <c r="AV29" s="172"/>
      <c r="AW29" s="172"/>
      <c r="AX29" s="172"/>
      <c r="AY29" s="172"/>
      <c r="AZ29" s="172"/>
    </row>
    <row r="30" spans="1:52" x14ac:dyDescent="0.25">
      <c r="B30" s="175" t="s">
        <v>126</v>
      </c>
      <c r="C30" s="175" t="s">
        <v>125</v>
      </c>
      <c r="D30" s="176"/>
      <c r="E30" s="176"/>
      <c r="F30" s="176"/>
      <c r="G30" s="176"/>
      <c r="H30" s="176"/>
      <c r="L30" s="172"/>
      <c r="M30" s="172"/>
      <c r="N30" s="172"/>
      <c r="O30" s="172"/>
      <c r="P30" s="172"/>
      <c r="Q30" s="172"/>
      <c r="R30" s="172"/>
      <c r="S30" s="172"/>
      <c r="T30" s="172"/>
      <c r="U30" s="172"/>
      <c r="V30" s="172"/>
      <c r="W30" s="172"/>
      <c r="X30" s="172"/>
      <c r="Y30" s="172"/>
      <c r="Z30" s="172"/>
      <c r="AA30" s="172"/>
      <c r="AB30" s="172"/>
      <c r="AC30" s="172"/>
      <c r="AD30" s="172"/>
      <c r="AE30" s="172"/>
      <c r="AF30" s="172"/>
      <c r="AG30" s="172"/>
      <c r="AH30" s="172"/>
      <c r="AI30" s="172"/>
      <c r="AJ30" s="172"/>
      <c r="AK30" s="172"/>
      <c r="AL30" s="172"/>
      <c r="AM30" s="172"/>
      <c r="AN30" s="172"/>
      <c r="AO30" s="172"/>
      <c r="AP30" s="172"/>
      <c r="AQ30" s="172"/>
      <c r="AR30" s="172"/>
      <c r="AS30" s="172"/>
      <c r="AT30" s="172"/>
      <c r="AU30" s="172"/>
      <c r="AV30" s="172"/>
      <c r="AW30" s="172"/>
      <c r="AX30" s="172"/>
      <c r="AY30" s="172"/>
      <c r="AZ30" s="172"/>
    </row>
    <row r="31" spans="1:52" x14ac:dyDescent="0.25">
      <c r="A31" s="185">
        <v>1</v>
      </c>
      <c r="B31" s="184">
        <v>1</v>
      </c>
      <c r="C31" s="297" t="s">
        <v>178</v>
      </c>
      <c r="D31" s="183">
        <v>2.8519999999999999</v>
      </c>
      <c r="E31" s="183">
        <v>33.701000000000001</v>
      </c>
      <c r="F31" s="183">
        <v>85.352999999999994</v>
      </c>
      <c r="G31" s="183">
        <v>0</v>
      </c>
      <c r="H31" s="176">
        <v>121.90600000000001</v>
      </c>
      <c r="I31" s="292">
        <v>2</v>
      </c>
      <c r="J31" s="292">
        <v>3.52</v>
      </c>
      <c r="K31" s="177">
        <v>5.7000000000000002E-2</v>
      </c>
      <c r="L31" s="172"/>
      <c r="M31" s="172"/>
      <c r="N31" s="172"/>
      <c r="O31" s="172"/>
      <c r="P31" s="172"/>
      <c r="Q31" s="172"/>
      <c r="R31" s="172"/>
      <c r="S31" s="172"/>
      <c r="T31" s="172"/>
      <c r="U31" s="172"/>
      <c r="V31" s="172"/>
      <c r="W31" s="172"/>
      <c r="X31" s="172"/>
      <c r="Y31" s="172"/>
      <c r="Z31" s="172"/>
      <c r="AA31" s="172"/>
      <c r="AB31" s="172"/>
      <c r="AC31" s="172"/>
      <c r="AD31" s="172"/>
      <c r="AE31" s="172"/>
      <c r="AF31" s="172"/>
      <c r="AG31" s="172"/>
      <c r="AH31" s="172"/>
      <c r="AI31" s="172"/>
      <c r="AJ31" s="172"/>
      <c r="AK31" s="172"/>
      <c r="AL31" s="172"/>
      <c r="AM31" s="172"/>
      <c r="AN31" s="172"/>
      <c r="AO31" s="172"/>
      <c r="AP31" s="172"/>
      <c r="AQ31" s="172"/>
      <c r="AR31" s="172"/>
      <c r="AS31" s="172"/>
      <c r="AT31" s="172"/>
      <c r="AU31" s="172"/>
      <c r="AV31" s="172"/>
      <c r="AW31" s="172"/>
      <c r="AX31" s="172"/>
      <c r="AY31" s="172"/>
      <c r="AZ31" s="172"/>
    </row>
    <row r="32" spans="1:52" x14ac:dyDescent="0.25">
      <c r="A32" s="185">
        <v>0</v>
      </c>
      <c r="B32" s="184">
        <v>0</v>
      </c>
      <c r="C32" s="297">
        <v>0</v>
      </c>
      <c r="D32" s="183">
        <v>0</v>
      </c>
      <c r="E32" s="183">
        <v>0</v>
      </c>
      <c r="F32" s="183">
        <v>0</v>
      </c>
      <c r="G32" s="183">
        <v>0</v>
      </c>
      <c r="H32" s="176">
        <v>0</v>
      </c>
      <c r="I32" s="292">
        <v>2</v>
      </c>
      <c r="J32" s="292">
        <v>3.19</v>
      </c>
      <c r="K32" s="177">
        <v>0</v>
      </c>
      <c r="L32" s="172"/>
      <c r="M32" s="172"/>
      <c r="N32" s="172"/>
      <c r="O32" s="172"/>
      <c r="P32" s="172"/>
      <c r="Q32" s="172"/>
      <c r="R32" s="172"/>
      <c r="S32" s="172"/>
      <c r="T32" s="172"/>
      <c r="U32" s="172"/>
      <c r="V32" s="172"/>
      <c r="W32" s="172"/>
      <c r="X32" s="172"/>
      <c r="Y32" s="172"/>
      <c r="Z32" s="172"/>
      <c r="AA32" s="172"/>
      <c r="AB32" s="172"/>
      <c r="AC32" s="172"/>
      <c r="AD32" s="172"/>
      <c r="AE32" s="172"/>
      <c r="AF32" s="172"/>
      <c r="AG32" s="172"/>
      <c r="AH32" s="172"/>
      <c r="AI32" s="172"/>
      <c r="AJ32" s="172"/>
      <c r="AK32" s="172"/>
      <c r="AL32" s="172"/>
      <c r="AM32" s="172"/>
      <c r="AN32" s="172"/>
      <c r="AO32" s="172"/>
      <c r="AP32" s="172"/>
      <c r="AQ32" s="172"/>
      <c r="AR32" s="172"/>
      <c r="AS32" s="172"/>
      <c r="AT32" s="172"/>
      <c r="AU32" s="172"/>
      <c r="AV32" s="172"/>
      <c r="AW32" s="172"/>
      <c r="AX32" s="172"/>
      <c r="AY32" s="172"/>
      <c r="AZ32" s="172"/>
    </row>
    <row r="33" spans="1:52" x14ac:dyDescent="0.25">
      <c r="A33" s="185">
        <v>0</v>
      </c>
      <c r="B33" s="184">
        <v>0</v>
      </c>
      <c r="C33" s="297">
        <v>0</v>
      </c>
      <c r="D33" s="183">
        <v>0</v>
      </c>
      <c r="E33" s="183">
        <v>0</v>
      </c>
      <c r="F33" s="183">
        <v>0</v>
      </c>
      <c r="G33" s="183">
        <v>0</v>
      </c>
      <c r="H33" s="176">
        <v>0</v>
      </c>
      <c r="I33" s="292">
        <v>2</v>
      </c>
      <c r="J33" s="292">
        <v>3.19</v>
      </c>
      <c r="K33" s="177">
        <v>0</v>
      </c>
      <c r="L33" s="172"/>
      <c r="M33" s="172"/>
      <c r="N33" s="172"/>
      <c r="O33" s="172"/>
      <c r="P33" s="172"/>
      <c r="Q33" s="172"/>
      <c r="R33" s="172"/>
      <c r="S33" s="172"/>
      <c r="T33" s="172"/>
      <c r="U33" s="172"/>
      <c r="V33" s="172"/>
      <c r="W33" s="172"/>
      <c r="X33" s="172"/>
      <c r="Y33" s="172"/>
      <c r="Z33" s="172"/>
      <c r="AA33" s="172"/>
      <c r="AB33" s="172"/>
      <c r="AC33" s="172"/>
      <c r="AD33" s="172"/>
      <c r="AE33" s="172"/>
      <c r="AF33" s="172"/>
      <c r="AG33" s="172"/>
      <c r="AH33" s="172"/>
      <c r="AI33" s="172"/>
      <c r="AJ33" s="172"/>
      <c r="AK33" s="172"/>
      <c r="AL33" s="172"/>
      <c r="AM33" s="172"/>
      <c r="AN33" s="172"/>
      <c r="AO33" s="172"/>
      <c r="AP33" s="172"/>
      <c r="AQ33" s="172"/>
      <c r="AR33" s="172"/>
      <c r="AS33" s="172"/>
      <c r="AT33" s="172"/>
      <c r="AU33" s="172"/>
      <c r="AV33" s="172"/>
      <c r="AW33" s="172"/>
      <c r="AX33" s="172"/>
      <c r="AY33" s="172"/>
      <c r="AZ33" s="172"/>
    </row>
    <row r="34" spans="1:52" x14ac:dyDescent="0.25">
      <c r="A34" s="185">
        <v>0</v>
      </c>
      <c r="B34" s="184">
        <v>0</v>
      </c>
      <c r="C34" s="297">
        <v>0</v>
      </c>
      <c r="D34" s="183">
        <v>0</v>
      </c>
      <c r="E34" s="183">
        <v>0</v>
      </c>
      <c r="F34" s="183">
        <v>0</v>
      </c>
      <c r="G34" s="183">
        <v>0</v>
      </c>
      <c r="H34" s="176">
        <v>0</v>
      </c>
      <c r="I34" s="292">
        <v>2</v>
      </c>
      <c r="J34" s="292">
        <v>3.19</v>
      </c>
      <c r="K34" s="177">
        <v>0</v>
      </c>
      <c r="L34" s="172"/>
      <c r="M34" s="172"/>
      <c r="N34" s="172"/>
      <c r="O34" s="172"/>
      <c r="P34" s="172"/>
      <c r="Q34" s="172"/>
      <c r="R34" s="172"/>
      <c r="S34" s="172"/>
      <c r="T34" s="172"/>
      <c r="U34" s="172"/>
      <c r="V34" s="172"/>
      <c r="W34" s="172"/>
      <c r="X34" s="172"/>
      <c r="Y34" s="172"/>
      <c r="Z34" s="172"/>
      <c r="AA34" s="172"/>
      <c r="AB34" s="172"/>
      <c r="AC34" s="172"/>
      <c r="AD34" s="172"/>
      <c r="AE34" s="172"/>
      <c r="AF34" s="172"/>
      <c r="AG34" s="172"/>
      <c r="AH34" s="172"/>
      <c r="AI34" s="172"/>
      <c r="AJ34" s="172"/>
      <c r="AK34" s="172"/>
      <c r="AL34" s="172"/>
      <c r="AM34" s="172"/>
      <c r="AN34" s="172"/>
      <c r="AO34" s="172"/>
      <c r="AP34" s="172"/>
      <c r="AQ34" s="172"/>
      <c r="AR34" s="172"/>
      <c r="AS34" s="172"/>
      <c r="AT34" s="172"/>
      <c r="AU34" s="172"/>
      <c r="AV34" s="172"/>
      <c r="AW34" s="172"/>
      <c r="AX34" s="172"/>
      <c r="AY34" s="172"/>
      <c r="AZ34" s="172"/>
    </row>
    <row r="35" spans="1:52" x14ac:dyDescent="0.25">
      <c r="B35" s="175"/>
      <c r="C35" s="175" t="s">
        <v>124</v>
      </c>
      <c r="D35" s="176">
        <v>2.8519999999999999</v>
      </c>
      <c r="E35" s="176">
        <v>33.701000000000001</v>
      </c>
      <c r="F35" s="176">
        <v>85.352999999999994</v>
      </c>
      <c r="G35" s="176">
        <v>0</v>
      </c>
      <c r="H35" s="176">
        <v>121.90600000000001</v>
      </c>
      <c r="L35" s="172"/>
      <c r="M35" s="172"/>
      <c r="N35" s="172"/>
      <c r="O35" s="172"/>
      <c r="P35" s="172"/>
      <c r="Q35" s="172"/>
      <c r="R35" s="172"/>
      <c r="S35" s="172"/>
      <c r="T35" s="172"/>
      <c r="U35" s="172"/>
      <c r="V35" s="172"/>
      <c r="W35" s="172"/>
      <c r="X35" s="172"/>
      <c r="Y35" s="172"/>
      <c r="Z35" s="172"/>
      <c r="AA35" s="172"/>
      <c r="AB35" s="172"/>
      <c r="AC35" s="172"/>
      <c r="AD35" s="172"/>
      <c r="AE35" s="172"/>
      <c r="AF35" s="172"/>
      <c r="AG35" s="172"/>
      <c r="AH35" s="172"/>
      <c r="AI35" s="172"/>
      <c r="AJ35" s="172"/>
      <c r="AK35" s="172"/>
      <c r="AL35" s="172"/>
      <c r="AM35" s="172"/>
      <c r="AN35" s="172"/>
      <c r="AO35" s="172"/>
      <c r="AP35" s="172"/>
      <c r="AQ35" s="172"/>
      <c r="AR35" s="172"/>
      <c r="AS35" s="172"/>
      <c r="AT35" s="172"/>
      <c r="AU35" s="172"/>
      <c r="AV35" s="172"/>
      <c r="AW35" s="172"/>
      <c r="AX35" s="172"/>
      <c r="AY35" s="172"/>
      <c r="AZ35" s="172"/>
    </row>
    <row r="36" spans="1:52" x14ac:dyDescent="0.25">
      <c r="B36" s="175"/>
      <c r="C36" s="175" t="s">
        <v>123</v>
      </c>
      <c r="D36" s="176">
        <v>2.8519999999999999</v>
      </c>
      <c r="E36" s="176">
        <v>33.701000000000001</v>
      </c>
      <c r="F36" s="176">
        <v>85.352999999999994</v>
      </c>
      <c r="G36" s="176">
        <v>0</v>
      </c>
      <c r="H36" s="176">
        <v>121.90600000000001</v>
      </c>
      <c r="L36" s="172"/>
      <c r="M36" s="172"/>
      <c r="N36" s="172"/>
      <c r="O36" s="172"/>
      <c r="P36" s="172"/>
      <c r="Q36" s="172"/>
      <c r="R36" s="172"/>
      <c r="S36" s="172"/>
      <c r="T36" s="172"/>
      <c r="U36" s="172"/>
      <c r="V36" s="172"/>
      <c r="W36" s="172"/>
      <c r="X36" s="172"/>
      <c r="Y36" s="172"/>
      <c r="Z36" s="172"/>
      <c r="AA36" s="172"/>
      <c r="AB36" s="172"/>
      <c r="AC36" s="172"/>
      <c r="AD36" s="172"/>
      <c r="AE36" s="172"/>
      <c r="AF36" s="172"/>
      <c r="AG36" s="172"/>
      <c r="AH36" s="172"/>
      <c r="AI36" s="172"/>
      <c r="AJ36" s="172"/>
      <c r="AK36" s="172"/>
      <c r="AL36" s="172"/>
      <c r="AM36" s="172"/>
      <c r="AN36" s="172"/>
      <c r="AO36" s="172"/>
      <c r="AP36" s="172"/>
      <c r="AQ36" s="172"/>
      <c r="AR36" s="172"/>
      <c r="AS36" s="172"/>
      <c r="AT36" s="172"/>
      <c r="AU36" s="172"/>
      <c r="AV36" s="172"/>
      <c r="AW36" s="172"/>
      <c r="AX36" s="172"/>
      <c r="AY36" s="172"/>
      <c r="AZ36" s="172"/>
    </row>
    <row r="37" spans="1:52" x14ac:dyDescent="0.15">
      <c r="D37" s="177"/>
      <c r="E37" s="177"/>
      <c r="F37" s="177"/>
      <c r="G37" s="177"/>
      <c r="H37" s="177"/>
      <c r="K37" s="182"/>
      <c r="L37" s="172"/>
      <c r="M37" s="172"/>
      <c r="N37" s="172"/>
      <c r="O37" s="172"/>
      <c r="P37" s="172"/>
      <c r="Q37" s="172"/>
      <c r="R37" s="172"/>
      <c r="S37" s="172"/>
      <c r="T37" s="172"/>
      <c r="U37" s="172"/>
      <c r="V37" s="172"/>
      <c r="W37" s="172"/>
      <c r="X37" s="172"/>
      <c r="Y37" s="172"/>
      <c r="Z37" s="172"/>
      <c r="AA37" s="172"/>
      <c r="AB37" s="172"/>
      <c r="AC37" s="172"/>
      <c r="AD37" s="172"/>
      <c r="AE37" s="172"/>
      <c r="AF37" s="172"/>
      <c r="AG37" s="172"/>
      <c r="AH37" s="172"/>
      <c r="AI37" s="172"/>
      <c r="AJ37" s="172"/>
      <c r="AK37" s="172"/>
      <c r="AL37" s="172"/>
      <c r="AM37" s="172"/>
      <c r="AN37" s="172"/>
      <c r="AO37" s="172"/>
      <c r="AP37" s="172"/>
      <c r="AQ37" s="172"/>
      <c r="AR37" s="172"/>
      <c r="AS37" s="172"/>
      <c r="AT37" s="172"/>
      <c r="AU37" s="172"/>
      <c r="AV37" s="172"/>
      <c r="AW37" s="172"/>
      <c r="AX37" s="172"/>
      <c r="AY37" s="172"/>
      <c r="AZ37" s="172"/>
    </row>
    <row r="38" spans="1:52" x14ac:dyDescent="0.15">
      <c r="B38" s="175" t="s">
        <v>122</v>
      </c>
      <c r="C38" s="175" t="s">
        <v>121</v>
      </c>
      <c r="D38" s="177"/>
      <c r="E38" s="177"/>
      <c r="F38" s="177"/>
      <c r="G38" s="177"/>
      <c r="H38" s="177"/>
      <c r="K38" s="182"/>
      <c r="L38" s="172"/>
      <c r="M38" s="172"/>
      <c r="N38" s="172"/>
      <c r="O38" s="172"/>
      <c r="P38" s="172"/>
      <c r="Q38" s="172"/>
      <c r="R38" s="172"/>
      <c r="S38" s="172"/>
      <c r="T38" s="172"/>
      <c r="U38" s="172"/>
      <c r="V38" s="172"/>
      <c r="W38" s="172"/>
      <c r="X38" s="172"/>
      <c r="Y38" s="172"/>
      <c r="Z38" s="172"/>
      <c r="AA38" s="172"/>
      <c r="AB38" s="172"/>
      <c r="AC38" s="172"/>
      <c r="AD38" s="172"/>
      <c r="AE38" s="172"/>
      <c r="AF38" s="172"/>
      <c r="AG38" s="172"/>
      <c r="AH38" s="172"/>
      <c r="AI38" s="172"/>
      <c r="AJ38" s="172"/>
      <c r="AK38" s="172"/>
      <c r="AL38" s="172"/>
      <c r="AM38" s="172"/>
      <c r="AN38" s="172"/>
      <c r="AO38" s="172"/>
      <c r="AP38" s="172"/>
      <c r="AQ38" s="172"/>
      <c r="AR38" s="172"/>
      <c r="AS38" s="172"/>
      <c r="AT38" s="172"/>
      <c r="AU38" s="172"/>
      <c r="AV38" s="172"/>
      <c r="AW38" s="172"/>
      <c r="AX38" s="172"/>
      <c r="AY38" s="172"/>
      <c r="AZ38" s="172"/>
    </row>
    <row r="39" spans="1:52" ht="21" x14ac:dyDescent="0.15">
      <c r="B39" s="175" t="s">
        <v>54</v>
      </c>
      <c r="C39" s="175" t="s">
        <v>120</v>
      </c>
      <c r="D39" s="176">
        <v>5.7000000000000002E-2</v>
      </c>
      <c r="E39" s="176">
        <v>0.67400000000000004</v>
      </c>
      <c r="F39" s="176"/>
      <c r="G39" s="176"/>
      <c r="H39" s="176">
        <v>0.73099999999999998</v>
      </c>
      <c r="K39" s="181"/>
      <c r="L39" s="172"/>
      <c r="M39" s="172"/>
      <c r="N39" s="172"/>
      <c r="O39" s="172"/>
      <c r="P39" s="172"/>
      <c r="Q39" s="172"/>
      <c r="R39" s="172"/>
      <c r="S39" s="172"/>
      <c r="T39" s="172"/>
      <c r="U39" s="172"/>
      <c r="V39" s="172"/>
      <c r="W39" s="172"/>
      <c r="X39" s="172"/>
      <c r="Y39" s="172"/>
      <c r="Z39" s="172"/>
      <c r="AA39" s="172"/>
      <c r="AB39" s="172"/>
      <c r="AC39" s="172"/>
      <c r="AD39" s="172"/>
      <c r="AE39" s="172"/>
      <c r="AF39" s="172"/>
      <c r="AG39" s="172"/>
      <c r="AH39" s="172"/>
      <c r="AI39" s="172"/>
      <c r="AJ39" s="172"/>
      <c r="AK39" s="172"/>
      <c r="AL39" s="172"/>
      <c r="AM39" s="172"/>
      <c r="AN39" s="172"/>
      <c r="AO39" s="172"/>
      <c r="AP39" s="172"/>
      <c r="AQ39" s="172"/>
      <c r="AR39" s="172"/>
      <c r="AS39" s="172"/>
      <c r="AT39" s="172"/>
      <c r="AU39" s="172"/>
      <c r="AV39" s="172"/>
      <c r="AW39" s="172"/>
      <c r="AX39" s="172"/>
      <c r="AY39" s="172"/>
      <c r="AZ39" s="172"/>
    </row>
    <row r="40" spans="1:52" x14ac:dyDescent="0.25">
      <c r="B40" s="175"/>
      <c r="C40" s="175" t="s">
        <v>119</v>
      </c>
      <c r="D40" s="176">
        <v>5.7000000000000002E-2</v>
      </c>
      <c r="E40" s="176">
        <v>0.67400000000000004</v>
      </c>
      <c r="F40" s="176"/>
      <c r="G40" s="176"/>
      <c r="H40" s="176">
        <v>0.73099999999999998</v>
      </c>
      <c r="L40" s="172"/>
      <c r="M40" s="172"/>
      <c r="N40" s="172"/>
      <c r="O40" s="172"/>
      <c r="P40" s="172"/>
      <c r="Q40" s="172"/>
      <c r="R40" s="172"/>
      <c r="S40" s="172"/>
      <c r="T40" s="172"/>
      <c r="U40" s="172"/>
      <c r="V40" s="172"/>
      <c r="W40" s="172"/>
      <c r="X40" s="172"/>
      <c r="Y40" s="172"/>
      <c r="Z40" s="172"/>
      <c r="AA40" s="172"/>
      <c r="AB40" s="172"/>
      <c r="AC40" s="172"/>
      <c r="AD40" s="172"/>
      <c r="AE40" s="172"/>
      <c r="AF40" s="172"/>
      <c r="AG40" s="172"/>
      <c r="AH40" s="172"/>
      <c r="AI40" s="172"/>
      <c r="AJ40" s="172"/>
      <c r="AK40" s="172"/>
      <c r="AL40" s="172"/>
      <c r="AM40" s="172"/>
      <c r="AN40" s="172"/>
      <c r="AO40" s="172"/>
      <c r="AP40" s="172"/>
      <c r="AQ40" s="172"/>
      <c r="AR40" s="172"/>
      <c r="AS40" s="172"/>
      <c r="AT40" s="172"/>
      <c r="AU40" s="172"/>
      <c r="AV40" s="172"/>
      <c r="AW40" s="172"/>
      <c r="AX40" s="172"/>
      <c r="AY40" s="172"/>
      <c r="AZ40" s="172"/>
    </row>
    <row r="41" spans="1:52" x14ac:dyDescent="0.25">
      <c r="B41" s="175"/>
      <c r="C41" s="175" t="s">
        <v>118</v>
      </c>
      <c r="D41" s="176">
        <v>2.9089999999999998</v>
      </c>
      <c r="E41" s="176">
        <v>34.375</v>
      </c>
      <c r="F41" s="176">
        <v>85.352999999999994</v>
      </c>
      <c r="G41" s="176">
        <v>0</v>
      </c>
      <c r="H41" s="176">
        <v>122.637</v>
      </c>
      <c r="L41" s="172"/>
      <c r="M41" s="172"/>
      <c r="N41" s="172"/>
      <c r="O41" s="172"/>
      <c r="P41" s="172"/>
      <c r="Q41" s="172"/>
      <c r="R41" s="172"/>
      <c r="S41" s="172"/>
      <c r="T41" s="172"/>
      <c r="U41" s="172"/>
      <c r="V41" s="172"/>
      <c r="W41" s="172"/>
      <c r="X41" s="172"/>
      <c r="Y41" s="172"/>
      <c r="Z41" s="172"/>
      <c r="AA41" s="172"/>
      <c r="AB41" s="172"/>
      <c r="AC41" s="172"/>
      <c r="AD41" s="172"/>
      <c r="AE41" s="172"/>
      <c r="AF41" s="172"/>
      <c r="AG41" s="172"/>
      <c r="AH41" s="172"/>
      <c r="AI41" s="172"/>
      <c r="AJ41" s="172"/>
      <c r="AK41" s="172"/>
      <c r="AL41" s="172"/>
      <c r="AM41" s="172"/>
      <c r="AN41" s="172"/>
      <c r="AO41" s="172"/>
      <c r="AP41" s="172"/>
      <c r="AQ41" s="172"/>
      <c r="AR41" s="172"/>
      <c r="AS41" s="172"/>
      <c r="AT41" s="172"/>
      <c r="AU41" s="172"/>
      <c r="AV41" s="172"/>
      <c r="AW41" s="172"/>
      <c r="AX41" s="172"/>
      <c r="AY41" s="172"/>
      <c r="AZ41" s="172"/>
    </row>
    <row r="42" spans="1:52" x14ac:dyDescent="0.25">
      <c r="B42" s="175"/>
      <c r="C42" s="175" t="s">
        <v>117</v>
      </c>
      <c r="D42" s="176">
        <v>2.9089999999999998</v>
      </c>
      <c r="E42" s="176">
        <v>34.375</v>
      </c>
      <c r="F42" s="176"/>
      <c r="G42" s="176"/>
      <c r="H42" s="176">
        <v>37.283999999999999</v>
      </c>
      <c r="L42" s="172"/>
      <c r="M42" s="172"/>
      <c r="N42" s="172"/>
      <c r="O42" s="172"/>
      <c r="P42" s="172"/>
      <c r="Q42" s="172"/>
      <c r="R42" s="172"/>
      <c r="S42" s="172"/>
      <c r="T42" s="172"/>
      <c r="U42" s="172"/>
      <c r="V42" s="172"/>
      <c r="W42" s="172"/>
      <c r="X42" s="172"/>
      <c r="Y42" s="172"/>
      <c r="Z42" s="172"/>
      <c r="AA42" s="172"/>
      <c r="AB42" s="172"/>
      <c r="AC42" s="172"/>
      <c r="AD42" s="172"/>
      <c r="AE42" s="172"/>
      <c r="AF42" s="172"/>
      <c r="AG42" s="172"/>
      <c r="AH42" s="172"/>
      <c r="AI42" s="172"/>
      <c r="AJ42" s="172"/>
      <c r="AK42" s="172"/>
      <c r="AL42" s="172"/>
      <c r="AM42" s="172"/>
      <c r="AN42" s="172"/>
      <c r="AO42" s="172"/>
      <c r="AP42" s="172"/>
      <c r="AQ42" s="172"/>
      <c r="AR42" s="172"/>
      <c r="AS42" s="172"/>
      <c r="AT42" s="172"/>
      <c r="AU42" s="172"/>
      <c r="AV42" s="172"/>
      <c r="AW42" s="172"/>
      <c r="AX42" s="172"/>
      <c r="AY42" s="172"/>
      <c r="AZ42" s="172"/>
    </row>
    <row r="43" spans="1:52" x14ac:dyDescent="0.25">
      <c r="D43" s="176"/>
      <c r="E43" s="176"/>
      <c r="F43" s="177"/>
      <c r="G43" s="177"/>
      <c r="H43" s="176"/>
      <c r="L43" s="172"/>
      <c r="M43" s="172"/>
      <c r="N43" s="172"/>
      <c r="O43" s="172"/>
      <c r="P43" s="172"/>
      <c r="Q43" s="172"/>
      <c r="R43" s="172"/>
      <c r="S43" s="172"/>
      <c r="T43" s="172"/>
      <c r="U43" s="172"/>
      <c r="V43" s="172"/>
      <c r="W43" s="172"/>
      <c r="X43" s="172"/>
      <c r="Y43" s="172"/>
      <c r="Z43" s="172"/>
      <c r="AA43" s="172"/>
      <c r="AB43" s="172"/>
      <c r="AC43" s="172"/>
      <c r="AD43" s="172"/>
      <c r="AE43" s="172"/>
      <c r="AF43" s="172"/>
      <c r="AG43" s="172"/>
      <c r="AH43" s="172"/>
      <c r="AI43" s="172"/>
      <c r="AJ43" s="172"/>
      <c r="AK43" s="172"/>
      <c r="AL43" s="172"/>
      <c r="AM43" s="172"/>
      <c r="AN43" s="172"/>
      <c r="AO43" s="172"/>
      <c r="AP43" s="172"/>
      <c r="AQ43" s="172"/>
      <c r="AR43" s="172"/>
      <c r="AS43" s="172"/>
      <c r="AT43" s="172"/>
      <c r="AU43" s="172"/>
      <c r="AV43" s="172"/>
      <c r="AW43" s="172"/>
      <c r="AX43" s="172"/>
      <c r="AY43" s="172"/>
      <c r="AZ43" s="172"/>
    </row>
    <row r="44" spans="1:52" x14ac:dyDescent="0.25">
      <c r="B44" s="175" t="s">
        <v>116</v>
      </c>
      <c r="C44" s="175" t="s">
        <v>115</v>
      </c>
      <c r="D44" s="176"/>
      <c r="E44" s="176"/>
      <c r="F44" s="177"/>
      <c r="G44" s="177"/>
      <c r="H44" s="176"/>
      <c r="L44" s="172"/>
      <c r="M44" s="172"/>
      <c r="N44" s="172"/>
      <c r="O44" s="172"/>
      <c r="P44" s="172"/>
      <c r="Q44" s="172"/>
      <c r="R44" s="172"/>
      <c r="S44" s="172"/>
      <c r="T44" s="172"/>
      <c r="U44" s="172"/>
      <c r="V44" s="172"/>
      <c r="W44" s="172"/>
      <c r="X44" s="172"/>
      <c r="Y44" s="172"/>
      <c r="Z44" s="172"/>
      <c r="AA44" s="172"/>
      <c r="AB44" s="172"/>
      <c r="AC44" s="172"/>
      <c r="AD44" s="172"/>
      <c r="AE44" s="172"/>
      <c r="AF44" s="172"/>
      <c r="AG44" s="172"/>
      <c r="AH44" s="172"/>
      <c r="AI44" s="172"/>
      <c r="AJ44" s="172"/>
      <c r="AK44" s="172"/>
      <c r="AL44" s="172"/>
      <c r="AM44" s="172"/>
      <c r="AN44" s="172"/>
      <c r="AO44" s="172"/>
      <c r="AP44" s="172"/>
      <c r="AQ44" s="172"/>
      <c r="AR44" s="172"/>
      <c r="AS44" s="172"/>
      <c r="AT44" s="172"/>
      <c r="AU44" s="172"/>
      <c r="AV44" s="172"/>
      <c r="AW44" s="172"/>
      <c r="AX44" s="172"/>
      <c r="AY44" s="172"/>
      <c r="AZ44" s="172"/>
    </row>
    <row r="45" spans="1:52" ht="21" x14ac:dyDescent="0.25">
      <c r="B45" s="175" t="s">
        <v>167</v>
      </c>
      <c r="C45" s="175" t="s">
        <v>114</v>
      </c>
      <c r="D45" s="298">
        <v>0.10199999999999999</v>
      </c>
      <c r="E45" s="298">
        <v>1.21</v>
      </c>
      <c r="F45" s="299"/>
      <c r="G45" s="299"/>
      <c r="H45" s="299">
        <v>1.3120000000000001</v>
      </c>
      <c r="L45" s="172"/>
      <c r="M45" s="172"/>
      <c r="N45" s="172"/>
      <c r="O45" s="172"/>
      <c r="P45" s="172"/>
      <c r="Q45" s="172"/>
      <c r="R45" s="172"/>
      <c r="S45" s="172"/>
      <c r="T45" s="172"/>
      <c r="U45" s="172"/>
      <c r="V45" s="172"/>
      <c r="W45" s="172"/>
      <c r="X45" s="172"/>
      <c r="Y45" s="172"/>
      <c r="Z45" s="172"/>
      <c r="AA45" s="172"/>
      <c r="AB45" s="172"/>
      <c r="AC45" s="172"/>
      <c r="AD45" s="172"/>
      <c r="AE45" s="172"/>
      <c r="AF45" s="172"/>
      <c r="AG45" s="172"/>
      <c r="AH45" s="172"/>
      <c r="AI45" s="172"/>
      <c r="AJ45" s="172"/>
      <c r="AK45" s="172"/>
      <c r="AL45" s="172"/>
      <c r="AM45" s="172"/>
      <c r="AN45" s="172"/>
      <c r="AO45" s="172"/>
      <c r="AP45" s="172"/>
      <c r="AQ45" s="172"/>
      <c r="AR45" s="172"/>
      <c r="AS45" s="172"/>
      <c r="AT45" s="172"/>
      <c r="AU45" s="172"/>
      <c r="AV45" s="172"/>
      <c r="AW45" s="172"/>
      <c r="AX45" s="172"/>
      <c r="AY45" s="172"/>
      <c r="AZ45" s="172"/>
    </row>
    <row r="46" spans="1:52" ht="42" x14ac:dyDescent="0.15">
      <c r="B46" s="175" t="s">
        <v>113</v>
      </c>
      <c r="C46" s="179" t="s">
        <v>177</v>
      </c>
      <c r="D46" s="299"/>
      <c r="E46" s="299"/>
      <c r="F46" s="299"/>
      <c r="G46" s="299">
        <v>1.1890000000000001</v>
      </c>
      <c r="H46" s="299">
        <v>1.1890000000000001</v>
      </c>
      <c r="I46" s="292">
        <v>3.08</v>
      </c>
      <c r="J46" s="300"/>
      <c r="L46" s="172"/>
      <c r="M46" s="172"/>
      <c r="N46" s="172"/>
      <c r="O46" s="172"/>
      <c r="P46" s="172"/>
      <c r="Q46" s="172"/>
      <c r="R46" s="172"/>
      <c r="S46" s="172"/>
      <c r="T46" s="172"/>
      <c r="U46" s="172"/>
      <c r="V46" s="172"/>
      <c r="W46" s="172"/>
      <c r="X46" s="172"/>
      <c r="Y46" s="172"/>
      <c r="Z46" s="172"/>
      <c r="AA46" s="172"/>
      <c r="AB46" s="172"/>
      <c r="AC46" s="172"/>
      <c r="AD46" s="172"/>
      <c r="AE46" s="172"/>
      <c r="AF46" s="172"/>
      <c r="AG46" s="172"/>
      <c r="AH46" s="172"/>
      <c r="AI46" s="172"/>
      <c r="AJ46" s="172"/>
      <c r="AK46" s="172"/>
      <c r="AL46" s="172"/>
      <c r="AM46" s="172"/>
      <c r="AN46" s="172"/>
      <c r="AO46" s="172"/>
      <c r="AP46" s="172"/>
      <c r="AQ46" s="172"/>
      <c r="AR46" s="172"/>
      <c r="AS46" s="172"/>
      <c r="AT46" s="172"/>
      <c r="AU46" s="172"/>
      <c r="AV46" s="172"/>
      <c r="AW46" s="172"/>
      <c r="AX46" s="172"/>
      <c r="AY46" s="172"/>
      <c r="AZ46" s="172"/>
    </row>
    <row r="47" spans="1:52" ht="31.5" x14ac:dyDescent="0.15">
      <c r="B47" s="180" t="s">
        <v>111</v>
      </c>
      <c r="C47" s="175" t="s">
        <v>110</v>
      </c>
      <c r="D47" s="301"/>
      <c r="E47" s="301"/>
      <c r="F47" s="301"/>
      <c r="G47" s="302">
        <v>0</v>
      </c>
      <c r="H47" s="299">
        <v>0</v>
      </c>
      <c r="I47" s="303">
        <v>15.36</v>
      </c>
      <c r="J47" s="303" t="s">
        <v>168</v>
      </c>
      <c r="K47" s="177"/>
      <c r="L47" s="172"/>
      <c r="M47" s="172"/>
      <c r="N47" s="172"/>
      <c r="O47" s="172"/>
      <c r="P47" s="172"/>
      <c r="Q47" s="172"/>
      <c r="R47" s="172"/>
      <c r="S47" s="172"/>
      <c r="T47" s="172"/>
      <c r="U47" s="172"/>
      <c r="V47" s="172"/>
      <c r="W47" s="172"/>
      <c r="X47" s="172"/>
      <c r="Y47" s="172"/>
      <c r="Z47" s="172"/>
      <c r="AA47" s="172"/>
      <c r="AB47" s="172"/>
      <c r="AC47" s="172"/>
      <c r="AD47" s="172"/>
      <c r="AE47" s="172"/>
      <c r="AF47" s="172"/>
      <c r="AG47" s="172"/>
      <c r="AH47" s="172"/>
      <c r="AI47" s="172"/>
      <c r="AJ47" s="172"/>
      <c r="AK47" s="172"/>
      <c r="AL47" s="172"/>
      <c r="AM47" s="172"/>
      <c r="AN47" s="172"/>
      <c r="AO47" s="172"/>
      <c r="AP47" s="172"/>
      <c r="AQ47" s="172"/>
      <c r="AR47" s="172"/>
      <c r="AS47" s="172"/>
      <c r="AT47" s="172"/>
      <c r="AU47" s="172"/>
      <c r="AV47" s="172"/>
      <c r="AW47" s="172"/>
      <c r="AX47" s="172"/>
      <c r="AY47" s="172"/>
      <c r="AZ47" s="172"/>
    </row>
    <row r="48" spans="1:52" x14ac:dyDescent="0.25">
      <c r="B48" s="175"/>
      <c r="C48" s="175" t="s">
        <v>109</v>
      </c>
      <c r="D48" s="299">
        <v>0.10199999999999999</v>
      </c>
      <c r="E48" s="299">
        <v>1.21</v>
      </c>
      <c r="F48" s="299">
        <v>0</v>
      </c>
      <c r="G48" s="299">
        <v>1.1890000000000001</v>
      </c>
      <c r="H48" s="299">
        <v>2.5009999999999999</v>
      </c>
      <c r="L48" s="172"/>
      <c r="M48" s="172"/>
      <c r="N48" s="172"/>
      <c r="O48" s="172"/>
      <c r="P48" s="172"/>
      <c r="Q48" s="172"/>
      <c r="R48" s="172"/>
      <c r="S48" s="172"/>
      <c r="T48" s="172"/>
      <c r="U48" s="172"/>
      <c r="V48" s="172"/>
      <c r="W48" s="172"/>
      <c r="X48" s="172"/>
      <c r="Y48" s="172"/>
      <c r="Z48" s="172"/>
      <c r="AA48" s="172"/>
      <c r="AB48" s="172"/>
      <c r="AC48" s="172"/>
      <c r="AD48" s="172"/>
      <c r="AE48" s="172"/>
      <c r="AF48" s="172"/>
      <c r="AG48" s="172"/>
      <c r="AH48" s="172"/>
      <c r="AI48" s="172"/>
      <c r="AJ48" s="172"/>
      <c r="AK48" s="172"/>
      <c r="AL48" s="172"/>
      <c r="AM48" s="172"/>
      <c r="AN48" s="172"/>
      <c r="AO48" s="172"/>
      <c r="AP48" s="172"/>
      <c r="AQ48" s="172"/>
      <c r="AR48" s="172"/>
      <c r="AS48" s="172"/>
      <c r="AT48" s="172"/>
      <c r="AU48" s="172"/>
      <c r="AV48" s="172"/>
      <c r="AW48" s="172"/>
      <c r="AX48" s="172"/>
      <c r="AY48" s="172"/>
      <c r="AZ48" s="172"/>
    </row>
    <row r="49" spans="1:52" x14ac:dyDescent="0.25">
      <c r="B49" s="175"/>
      <c r="C49" s="175" t="s">
        <v>108</v>
      </c>
      <c r="D49" s="299">
        <v>3.0110000000000001</v>
      </c>
      <c r="E49" s="299">
        <v>35.585000000000001</v>
      </c>
      <c r="F49" s="299">
        <v>85.352999999999994</v>
      </c>
      <c r="G49" s="299">
        <v>1.1890000000000001</v>
      </c>
      <c r="H49" s="299">
        <v>125.13800000000001</v>
      </c>
      <c r="L49" s="172"/>
      <c r="M49" s="172"/>
      <c r="N49" s="172"/>
      <c r="O49" s="172"/>
      <c r="P49" s="172"/>
      <c r="Q49" s="172"/>
      <c r="R49" s="172"/>
      <c r="S49" s="172"/>
      <c r="T49" s="172"/>
      <c r="U49" s="172"/>
      <c r="V49" s="172"/>
      <c r="W49" s="172"/>
      <c r="X49" s="172"/>
      <c r="Y49" s="172"/>
      <c r="Z49" s="172"/>
      <c r="AA49" s="172"/>
      <c r="AB49" s="172"/>
      <c r="AC49" s="172"/>
      <c r="AD49" s="172"/>
      <c r="AE49" s="172"/>
      <c r="AF49" s="172"/>
      <c r="AG49" s="172"/>
      <c r="AH49" s="172"/>
      <c r="AI49" s="172"/>
      <c r="AJ49" s="172"/>
      <c r="AK49" s="172"/>
      <c r="AL49" s="172"/>
      <c r="AM49" s="172"/>
      <c r="AN49" s="172"/>
      <c r="AO49" s="172"/>
      <c r="AP49" s="172"/>
      <c r="AQ49" s="172"/>
      <c r="AR49" s="172"/>
      <c r="AS49" s="172"/>
      <c r="AT49" s="172"/>
      <c r="AU49" s="172"/>
      <c r="AV49" s="172"/>
      <c r="AW49" s="172"/>
      <c r="AX49" s="172"/>
      <c r="AY49" s="172"/>
      <c r="AZ49" s="172"/>
    </row>
    <row r="50" spans="1:52" x14ac:dyDescent="0.25">
      <c r="L50" s="172"/>
      <c r="M50" s="172"/>
      <c r="N50" s="172"/>
      <c r="O50" s="172"/>
      <c r="P50" s="172"/>
      <c r="Q50" s="172"/>
      <c r="R50" s="172"/>
      <c r="S50" s="172"/>
      <c r="T50" s="172"/>
      <c r="U50" s="172"/>
      <c r="V50" s="172"/>
      <c r="W50" s="172"/>
      <c r="X50" s="172"/>
      <c r="Y50" s="172"/>
      <c r="Z50" s="172"/>
      <c r="AA50" s="172"/>
      <c r="AB50" s="172"/>
      <c r="AC50" s="172"/>
      <c r="AD50" s="172"/>
      <c r="AE50" s="172"/>
      <c r="AF50" s="172"/>
      <c r="AG50" s="172"/>
      <c r="AH50" s="172"/>
      <c r="AI50" s="172"/>
      <c r="AJ50" s="172"/>
      <c r="AK50" s="172"/>
      <c r="AL50" s="172"/>
      <c r="AM50" s="172"/>
      <c r="AN50" s="172"/>
      <c r="AO50" s="172"/>
      <c r="AP50" s="172"/>
      <c r="AQ50" s="172"/>
      <c r="AR50" s="172"/>
      <c r="AS50" s="172"/>
      <c r="AT50" s="172"/>
      <c r="AU50" s="172"/>
      <c r="AV50" s="172"/>
      <c r="AW50" s="172"/>
      <c r="AX50" s="172"/>
      <c r="AY50" s="172"/>
      <c r="AZ50" s="172"/>
    </row>
    <row r="51" spans="1:52" x14ac:dyDescent="0.25">
      <c r="B51" s="175" t="s">
        <v>107</v>
      </c>
      <c r="C51" s="175" t="s">
        <v>106</v>
      </c>
      <c r="L51" s="172"/>
      <c r="M51" s="172"/>
      <c r="N51" s="172"/>
      <c r="O51" s="172"/>
      <c r="P51" s="172"/>
      <c r="Q51" s="172"/>
      <c r="R51" s="172"/>
      <c r="S51" s="172"/>
      <c r="T51" s="172"/>
      <c r="U51" s="172"/>
      <c r="V51" s="172"/>
      <c r="W51" s="172"/>
      <c r="X51" s="172"/>
      <c r="Y51" s="172"/>
      <c r="Z51" s="172"/>
      <c r="AA51" s="172"/>
      <c r="AB51" s="172"/>
      <c r="AC51" s="172"/>
      <c r="AD51" s="172"/>
      <c r="AE51" s="172"/>
      <c r="AF51" s="172"/>
      <c r="AG51" s="172"/>
      <c r="AH51" s="172"/>
      <c r="AI51" s="172"/>
      <c r="AJ51" s="172"/>
      <c r="AK51" s="172"/>
      <c r="AL51" s="172"/>
      <c r="AM51" s="172"/>
      <c r="AN51" s="172"/>
      <c r="AO51" s="172"/>
      <c r="AP51" s="172"/>
      <c r="AQ51" s="172"/>
      <c r="AR51" s="172"/>
      <c r="AS51" s="172"/>
      <c r="AT51" s="172"/>
      <c r="AU51" s="172"/>
      <c r="AV51" s="172"/>
      <c r="AW51" s="172"/>
      <c r="AX51" s="172"/>
      <c r="AY51" s="172"/>
      <c r="AZ51" s="172"/>
    </row>
    <row r="52" spans="1:52" ht="31.5" x14ac:dyDescent="0.25">
      <c r="B52" s="175" t="s">
        <v>169</v>
      </c>
      <c r="C52" s="179" t="s">
        <v>105</v>
      </c>
      <c r="D52" s="176"/>
      <c r="E52" s="176"/>
      <c r="F52" s="176"/>
      <c r="G52" s="176">
        <v>2.6779999999999999</v>
      </c>
      <c r="H52" s="176">
        <v>2.6779999999999999</v>
      </c>
      <c r="I52" s="292">
        <v>2.14</v>
      </c>
      <c r="L52" s="172"/>
      <c r="M52" s="172"/>
      <c r="N52" s="172"/>
      <c r="O52" s="172"/>
      <c r="P52" s="172"/>
      <c r="Q52" s="172"/>
      <c r="R52" s="172"/>
      <c r="S52" s="172"/>
      <c r="T52" s="172"/>
      <c r="U52" s="172"/>
      <c r="V52" s="172"/>
      <c r="W52" s="172"/>
      <c r="X52" s="172"/>
      <c r="Y52" s="172"/>
      <c r="Z52" s="172"/>
      <c r="AA52" s="172"/>
      <c r="AB52" s="172"/>
      <c r="AC52" s="172"/>
      <c r="AD52" s="172"/>
      <c r="AE52" s="172"/>
      <c r="AF52" s="172"/>
      <c r="AG52" s="172"/>
      <c r="AH52" s="172"/>
      <c r="AI52" s="172"/>
      <c r="AJ52" s="172"/>
      <c r="AK52" s="172"/>
      <c r="AL52" s="172"/>
      <c r="AM52" s="172"/>
      <c r="AN52" s="172"/>
      <c r="AO52" s="172"/>
      <c r="AP52" s="172"/>
      <c r="AQ52" s="172"/>
      <c r="AR52" s="172"/>
      <c r="AS52" s="172"/>
      <c r="AT52" s="172"/>
      <c r="AU52" s="172"/>
      <c r="AV52" s="172"/>
      <c r="AW52" s="172"/>
      <c r="AX52" s="172"/>
      <c r="AY52" s="172"/>
      <c r="AZ52" s="172"/>
    </row>
    <row r="53" spans="1:52" ht="31.5" x14ac:dyDescent="0.25">
      <c r="B53" s="175" t="s">
        <v>169</v>
      </c>
      <c r="C53" s="179" t="s">
        <v>104</v>
      </c>
      <c r="D53" s="176"/>
      <c r="E53" s="176"/>
      <c r="F53" s="176"/>
      <c r="G53" s="176">
        <v>5.516</v>
      </c>
      <c r="H53" s="176">
        <v>5.516</v>
      </c>
      <c r="I53" s="292">
        <v>3.73</v>
      </c>
      <c r="L53" s="172"/>
      <c r="M53" s="172"/>
      <c r="N53" s="172"/>
      <c r="O53" s="172"/>
      <c r="P53" s="172"/>
      <c r="Q53" s="172"/>
      <c r="R53" s="172"/>
      <c r="S53" s="172"/>
      <c r="T53" s="172"/>
      <c r="U53" s="172"/>
      <c r="V53" s="172"/>
      <c r="W53" s="172"/>
      <c r="X53" s="172"/>
      <c r="Y53" s="172"/>
      <c r="Z53" s="172"/>
      <c r="AA53" s="172"/>
      <c r="AB53" s="172"/>
      <c r="AC53" s="172"/>
      <c r="AD53" s="172"/>
      <c r="AE53" s="172"/>
      <c r="AF53" s="172"/>
      <c r="AG53" s="172"/>
      <c r="AH53" s="172"/>
      <c r="AI53" s="172"/>
      <c r="AJ53" s="172"/>
      <c r="AK53" s="172"/>
      <c r="AL53" s="172"/>
      <c r="AM53" s="172"/>
      <c r="AN53" s="172"/>
      <c r="AO53" s="172"/>
      <c r="AP53" s="172"/>
      <c r="AQ53" s="172"/>
      <c r="AR53" s="172"/>
      <c r="AS53" s="172"/>
      <c r="AT53" s="172"/>
      <c r="AU53" s="172"/>
      <c r="AV53" s="172"/>
      <c r="AW53" s="172"/>
      <c r="AX53" s="172"/>
      <c r="AY53" s="172"/>
      <c r="AZ53" s="172"/>
    </row>
    <row r="54" spans="1:52" x14ac:dyDescent="0.25">
      <c r="B54" s="175"/>
      <c r="C54" s="175" t="s">
        <v>103</v>
      </c>
      <c r="D54" s="176"/>
      <c r="E54" s="176"/>
      <c r="F54" s="176"/>
      <c r="G54" s="176">
        <v>8.1940000000000008</v>
      </c>
      <c r="H54" s="176">
        <v>8.1940000000000008</v>
      </c>
      <c r="L54" s="172"/>
      <c r="M54" s="172"/>
      <c r="N54" s="172"/>
      <c r="O54" s="172"/>
      <c r="P54" s="172"/>
      <c r="Q54" s="172"/>
      <c r="R54" s="172"/>
      <c r="S54" s="172"/>
      <c r="T54" s="172"/>
      <c r="U54" s="172"/>
      <c r="V54" s="172"/>
      <c r="W54" s="172"/>
      <c r="X54" s="172"/>
      <c r="Y54" s="172"/>
      <c r="Z54" s="172"/>
      <c r="AA54" s="172"/>
      <c r="AB54" s="172"/>
      <c r="AC54" s="172"/>
      <c r="AD54" s="172"/>
      <c r="AE54" s="172"/>
      <c r="AF54" s="172"/>
      <c r="AG54" s="172"/>
      <c r="AH54" s="172"/>
      <c r="AI54" s="172"/>
      <c r="AJ54" s="172"/>
      <c r="AK54" s="172"/>
      <c r="AL54" s="172"/>
      <c r="AM54" s="172"/>
      <c r="AN54" s="172"/>
      <c r="AO54" s="172"/>
      <c r="AP54" s="172"/>
      <c r="AQ54" s="172"/>
      <c r="AR54" s="172"/>
      <c r="AS54" s="172"/>
      <c r="AT54" s="172"/>
      <c r="AU54" s="172"/>
      <c r="AV54" s="172"/>
      <c r="AW54" s="172"/>
      <c r="AX54" s="172"/>
      <c r="AY54" s="172"/>
      <c r="AZ54" s="172"/>
    </row>
    <row r="55" spans="1:52" x14ac:dyDescent="0.25">
      <c r="L55" s="172"/>
      <c r="M55" s="172"/>
      <c r="N55" s="172"/>
      <c r="O55" s="172"/>
      <c r="P55" s="172"/>
      <c r="Q55" s="172"/>
      <c r="R55" s="172"/>
      <c r="S55" s="172"/>
      <c r="T55" s="172"/>
      <c r="U55" s="172"/>
      <c r="V55" s="172"/>
      <c r="W55" s="172"/>
      <c r="X55" s="172"/>
      <c r="Y55" s="172"/>
      <c r="Z55" s="172"/>
      <c r="AA55" s="172"/>
      <c r="AB55" s="172"/>
      <c r="AC55" s="172"/>
      <c r="AD55" s="172"/>
      <c r="AE55" s="172"/>
      <c r="AF55" s="172"/>
      <c r="AG55" s="172"/>
      <c r="AH55" s="172"/>
      <c r="AI55" s="172"/>
      <c r="AJ55" s="172"/>
      <c r="AK55" s="172"/>
      <c r="AL55" s="172"/>
      <c r="AM55" s="172"/>
      <c r="AN55" s="172"/>
      <c r="AO55" s="172"/>
      <c r="AP55" s="172"/>
      <c r="AQ55" s="172"/>
      <c r="AR55" s="172"/>
      <c r="AS55" s="172"/>
      <c r="AT55" s="172"/>
      <c r="AU55" s="172"/>
      <c r="AV55" s="172"/>
      <c r="AW55" s="172"/>
      <c r="AX55" s="172"/>
      <c r="AY55" s="172"/>
      <c r="AZ55" s="172"/>
    </row>
    <row r="56" spans="1:52" ht="11.25" thickBot="1" x14ac:dyDescent="0.3">
      <c r="B56" s="175" t="s">
        <v>102</v>
      </c>
      <c r="C56" s="175" t="s">
        <v>101</v>
      </c>
      <c r="L56" s="172"/>
      <c r="M56" s="172"/>
      <c r="N56" s="172"/>
      <c r="O56" s="172"/>
      <c r="P56" s="172"/>
      <c r="Q56" s="172"/>
      <c r="R56" s="172"/>
      <c r="S56" s="172"/>
      <c r="T56" s="172"/>
      <c r="U56" s="172"/>
      <c r="V56" s="172"/>
      <c r="W56" s="172"/>
      <c r="X56" s="172"/>
      <c r="Y56" s="172"/>
      <c r="Z56" s="172"/>
      <c r="AA56" s="172"/>
      <c r="AB56" s="172"/>
      <c r="AC56" s="172"/>
      <c r="AD56" s="172"/>
      <c r="AE56" s="172"/>
      <c r="AF56" s="172"/>
      <c r="AG56" s="172"/>
      <c r="AH56" s="172"/>
      <c r="AI56" s="172"/>
      <c r="AJ56" s="172"/>
      <c r="AK56" s="172"/>
      <c r="AL56" s="172"/>
      <c r="AM56" s="172"/>
      <c r="AN56" s="172"/>
      <c r="AO56" s="172"/>
      <c r="AP56" s="172"/>
      <c r="AQ56" s="172"/>
      <c r="AR56" s="172"/>
      <c r="AS56" s="172"/>
      <c r="AT56" s="172"/>
      <c r="AU56" s="172"/>
      <c r="AV56" s="172"/>
      <c r="AW56" s="172"/>
      <c r="AX56" s="172"/>
      <c r="AY56" s="172"/>
      <c r="AZ56" s="172"/>
    </row>
    <row r="57" spans="1:52" ht="11.25" thickBot="1" x14ac:dyDescent="0.3">
      <c r="B57" s="175" t="s">
        <v>100</v>
      </c>
      <c r="C57" s="175" t="s">
        <v>99</v>
      </c>
      <c r="D57" s="299"/>
      <c r="E57" s="299"/>
      <c r="F57" s="299"/>
      <c r="G57" s="302">
        <v>22.736000000000001</v>
      </c>
      <c r="H57" s="176">
        <v>22.736000000000001</v>
      </c>
      <c r="I57" s="292">
        <v>3.83</v>
      </c>
      <c r="J57" s="178"/>
      <c r="K57" s="177"/>
      <c r="L57" s="172"/>
      <c r="M57" s="172"/>
      <c r="N57" s="172"/>
      <c r="O57" s="172"/>
      <c r="P57" s="172"/>
      <c r="Q57" s="172"/>
      <c r="R57" s="172"/>
      <c r="S57" s="172"/>
      <c r="T57" s="172"/>
      <c r="U57" s="172"/>
      <c r="V57" s="172"/>
      <c r="W57" s="172"/>
      <c r="X57" s="172"/>
      <c r="Y57" s="172"/>
      <c r="Z57" s="172"/>
      <c r="AA57" s="172"/>
      <c r="AB57" s="172"/>
      <c r="AC57" s="172"/>
      <c r="AD57" s="172"/>
      <c r="AE57" s="172"/>
      <c r="AF57" s="172"/>
      <c r="AG57" s="172"/>
      <c r="AH57" s="172"/>
      <c r="AI57" s="172"/>
      <c r="AJ57" s="172"/>
      <c r="AK57" s="172"/>
      <c r="AL57" s="172"/>
      <c r="AM57" s="172"/>
      <c r="AN57" s="172"/>
      <c r="AO57" s="172"/>
      <c r="AP57" s="172"/>
      <c r="AQ57" s="172"/>
      <c r="AR57" s="172"/>
      <c r="AS57" s="172"/>
      <c r="AT57" s="172"/>
      <c r="AU57" s="172"/>
      <c r="AV57" s="172"/>
      <c r="AW57" s="172"/>
      <c r="AX57" s="172"/>
      <c r="AY57" s="172"/>
      <c r="AZ57" s="172"/>
    </row>
    <row r="58" spans="1:52" x14ac:dyDescent="0.25">
      <c r="B58" s="175"/>
      <c r="C58" s="175" t="s">
        <v>98</v>
      </c>
      <c r="D58" s="299"/>
      <c r="E58" s="299"/>
      <c r="F58" s="299"/>
      <c r="G58" s="302">
        <v>0</v>
      </c>
      <c r="H58" s="176">
        <v>0</v>
      </c>
      <c r="I58" s="292">
        <v>3.91</v>
      </c>
      <c r="K58" s="177"/>
      <c r="L58" s="172"/>
      <c r="M58" s="172"/>
      <c r="N58" s="172"/>
      <c r="O58" s="172"/>
      <c r="P58" s="172"/>
      <c r="Q58" s="172"/>
      <c r="R58" s="172"/>
      <c r="S58" s="172"/>
      <c r="T58" s="172"/>
      <c r="U58" s="172"/>
      <c r="V58" s="172"/>
      <c r="W58" s="172"/>
      <c r="X58" s="172"/>
      <c r="Y58" s="172"/>
      <c r="Z58" s="172"/>
      <c r="AA58" s="172"/>
      <c r="AB58" s="172"/>
      <c r="AC58" s="172"/>
      <c r="AD58" s="172"/>
      <c r="AE58" s="172"/>
      <c r="AF58" s="172"/>
      <c r="AG58" s="172"/>
      <c r="AH58" s="172"/>
      <c r="AI58" s="172"/>
      <c r="AJ58" s="172"/>
      <c r="AK58" s="172"/>
      <c r="AL58" s="172"/>
      <c r="AM58" s="172"/>
      <c r="AN58" s="172"/>
      <c r="AO58" s="172"/>
      <c r="AP58" s="172"/>
      <c r="AQ58" s="172"/>
      <c r="AR58" s="172"/>
      <c r="AS58" s="172"/>
      <c r="AT58" s="172"/>
      <c r="AU58" s="172"/>
      <c r="AV58" s="172"/>
      <c r="AW58" s="172"/>
      <c r="AX58" s="172"/>
      <c r="AY58" s="172"/>
      <c r="AZ58" s="172"/>
    </row>
    <row r="59" spans="1:52" x14ac:dyDescent="0.25">
      <c r="B59" s="175"/>
      <c r="C59" s="175" t="s">
        <v>97</v>
      </c>
      <c r="D59" s="299"/>
      <c r="E59" s="299"/>
      <c r="F59" s="299"/>
      <c r="G59" s="176">
        <v>22.736000000000001</v>
      </c>
      <c r="H59" s="176">
        <v>22.736000000000001</v>
      </c>
      <c r="L59" s="172"/>
      <c r="M59" s="172"/>
      <c r="N59" s="172"/>
      <c r="O59" s="172"/>
      <c r="P59" s="172"/>
      <c r="Q59" s="172"/>
      <c r="R59" s="172"/>
      <c r="S59" s="172"/>
      <c r="T59" s="172"/>
      <c r="U59" s="172"/>
      <c r="V59" s="172"/>
      <c r="W59" s="172"/>
      <c r="X59" s="172"/>
      <c r="Y59" s="172"/>
      <c r="Z59" s="172"/>
      <c r="AA59" s="172"/>
      <c r="AB59" s="172"/>
      <c r="AC59" s="172"/>
      <c r="AD59" s="172"/>
      <c r="AE59" s="172"/>
      <c r="AF59" s="172"/>
      <c r="AG59" s="172"/>
      <c r="AH59" s="172"/>
      <c r="AI59" s="172"/>
      <c r="AJ59" s="172"/>
      <c r="AK59" s="172"/>
      <c r="AL59" s="172"/>
      <c r="AM59" s="172"/>
      <c r="AN59" s="172"/>
      <c r="AO59" s="172"/>
      <c r="AP59" s="172"/>
      <c r="AQ59" s="172"/>
      <c r="AR59" s="172"/>
      <c r="AS59" s="172"/>
      <c r="AT59" s="172"/>
      <c r="AU59" s="172"/>
      <c r="AV59" s="172"/>
      <c r="AW59" s="172"/>
      <c r="AX59" s="172"/>
      <c r="AY59" s="172"/>
      <c r="AZ59" s="172"/>
    </row>
    <row r="60" spans="1:52" x14ac:dyDescent="0.25">
      <c r="B60" s="175"/>
      <c r="C60" s="175" t="s">
        <v>96</v>
      </c>
      <c r="D60" s="299">
        <v>3.0110000000000001</v>
      </c>
      <c r="E60" s="299">
        <v>35.585000000000001</v>
      </c>
      <c r="F60" s="299">
        <v>85.352999999999994</v>
      </c>
      <c r="G60" s="299">
        <v>32.119</v>
      </c>
      <c r="H60" s="299">
        <v>156.06800000000001</v>
      </c>
      <c r="L60" s="172"/>
      <c r="M60" s="172"/>
      <c r="N60" s="172"/>
      <c r="O60" s="172"/>
      <c r="P60" s="172"/>
      <c r="Q60" s="172"/>
      <c r="R60" s="172"/>
      <c r="S60" s="172"/>
      <c r="T60" s="172"/>
      <c r="U60" s="172"/>
      <c r="V60" s="172"/>
      <c r="W60" s="172"/>
      <c r="X60" s="172"/>
      <c r="Y60" s="172"/>
      <c r="Z60" s="172"/>
      <c r="AA60" s="172"/>
      <c r="AB60" s="172"/>
      <c r="AC60" s="172"/>
      <c r="AD60" s="172"/>
      <c r="AE60" s="172"/>
      <c r="AF60" s="172"/>
      <c r="AG60" s="172"/>
      <c r="AH60" s="172"/>
      <c r="AI60" s="172"/>
      <c r="AJ60" s="172"/>
      <c r="AK60" s="172"/>
      <c r="AL60" s="172"/>
      <c r="AM60" s="172"/>
      <c r="AN60" s="172"/>
      <c r="AO60" s="172"/>
      <c r="AP60" s="172"/>
      <c r="AQ60" s="172"/>
      <c r="AR60" s="172"/>
      <c r="AS60" s="172"/>
      <c r="AT60" s="172"/>
      <c r="AU60" s="172"/>
      <c r="AV60" s="172"/>
      <c r="AW60" s="172"/>
      <c r="AX60" s="172"/>
      <c r="AY60" s="172"/>
      <c r="AZ60" s="172"/>
    </row>
    <row r="61" spans="1:52" ht="21" customHeight="1" x14ac:dyDescent="0.25">
      <c r="B61" s="175" t="s">
        <v>95</v>
      </c>
      <c r="C61" s="175" t="s">
        <v>94</v>
      </c>
      <c r="D61" s="299">
        <v>0.09</v>
      </c>
      <c r="E61" s="299">
        <v>1.0680000000000001</v>
      </c>
      <c r="F61" s="299">
        <v>2.5609999999999999</v>
      </c>
      <c r="G61" s="299">
        <v>0.96399999999999997</v>
      </c>
      <c r="H61" s="299">
        <v>4.6829999999999998</v>
      </c>
      <c r="L61" s="172"/>
      <c r="M61" s="172"/>
      <c r="N61" s="172"/>
      <c r="O61" s="172"/>
      <c r="P61" s="172"/>
      <c r="Q61" s="172"/>
      <c r="R61" s="172"/>
      <c r="S61" s="172"/>
      <c r="T61" s="172"/>
      <c r="U61" s="172"/>
      <c r="V61" s="172"/>
      <c r="W61" s="172"/>
      <c r="X61" s="172"/>
      <c r="Y61" s="172"/>
      <c r="Z61" s="172"/>
      <c r="AA61" s="172"/>
      <c r="AB61" s="172"/>
      <c r="AC61" s="172"/>
      <c r="AD61" s="172"/>
      <c r="AE61" s="172"/>
      <c r="AF61" s="172"/>
      <c r="AG61" s="172"/>
      <c r="AH61" s="172"/>
      <c r="AI61" s="172"/>
      <c r="AJ61" s="172"/>
      <c r="AK61" s="172"/>
      <c r="AL61" s="172"/>
      <c r="AM61" s="172"/>
      <c r="AN61" s="172"/>
      <c r="AO61" s="172"/>
      <c r="AP61" s="172"/>
      <c r="AQ61" s="172"/>
      <c r="AR61" s="172"/>
      <c r="AS61" s="172"/>
      <c r="AT61" s="172"/>
      <c r="AU61" s="172"/>
      <c r="AV61" s="172"/>
      <c r="AW61" s="172"/>
      <c r="AX61" s="172"/>
      <c r="AY61" s="172"/>
      <c r="AZ61" s="172"/>
    </row>
    <row r="62" spans="1:52" x14ac:dyDescent="0.25">
      <c r="B62" s="175"/>
      <c r="C62" s="175" t="s">
        <v>93</v>
      </c>
      <c r="D62" s="299">
        <v>3.101</v>
      </c>
      <c r="E62" s="299">
        <v>36.652999999999999</v>
      </c>
      <c r="F62" s="299">
        <v>87.914000000000001</v>
      </c>
      <c r="G62" s="299">
        <v>33.082999999999998</v>
      </c>
      <c r="H62" s="299">
        <v>160.751</v>
      </c>
      <c r="L62" s="172"/>
      <c r="M62" s="172"/>
      <c r="N62" s="172"/>
      <c r="O62" s="172"/>
      <c r="P62" s="172"/>
      <c r="Q62" s="172"/>
      <c r="R62" s="172"/>
      <c r="S62" s="172"/>
      <c r="T62" s="172"/>
      <c r="U62" s="172"/>
      <c r="V62" s="172"/>
      <c r="W62" s="172"/>
      <c r="X62" s="172"/>
      <c r="Y62" s="172"/>
      <c r="Z62" s="172"/>
      <c r="AA62" s="172"/>
      <c r="AB62" s="172"/>
      <c r="AC62" s="172"/>
      <c r="AD62" s="172"/>
      <c r="AE62" s="172"/>
      <c r="AF62" s="172"/>
      <c r="AG62" s="172"/>
      <c r="AH62" s="172"/>
      <c r="AI62" s="172"/>
      <c r="AJ62" s="172"/>
      <c r="AK62" s="172"/>
      <c r="AL62" s="172"/>
      <c r="AM62" s="172"/>
      <c r="AN62" s="172"/>
      <c r="AO62" s="172"/>
      <c r="AP62" s="172"/>
      <c r="AQ62" s="172"/>
      <c r="AR62" s="172"/>
      <c r="AS62" s="172"/>
      <c r="AT62" s="172"/>
      <c r="AU62" s="172"/>
      <c r="AV62" s="172"/>
      <c r="AW62" s="172"/>
      <c r="AX62" s="172"/>
      <c r="AY62" s="172"/>
      <c r="AZ62" s="172"/>
    </row>
    <row r="63" spans="1:52" x14ac:dyDescent="0.25">
      <c r="L63" s="172"/>
      <c r="M63" s="172"/>
      <c r="N63" s="172"/>
      <c r="O63" s="172"/>
      <c r="P63" s="172"/>
      <c r="Q63" s="172"/>
      <c r="R63" s="172"/>
      <c r="S63" s="172"/>
      <c r="T63" s="172"/>
      <c r="U63" s="172"/>
      <c r="V63" s="172"/>
      <c r="W63" s="172"/>
      <c r="X63" s="172"/>
      <c r="Y63" s="172"/>
      <c r="Z63" s="172"/>
      <c r="AA63" s="172"/>
      <c r="AB63" s="172"/>
      <c r="AC63" s="172"/>
      <c r="AD63" s="172"/>
      <c r="AE63" s="172"/>
      <c r="AF63" s="172"/>
      <c r="AG63" s="172"/>
      <c r="AH63" s="172"/>
      <c r="AI63" s="172"/>
      <c r="AJ63" s="172"/>
      <c r="AK63" s="172"/>
      <c r="AL63" s="172"/>
      <c r="AM63" s="172"/>
      <c r="AN63" s="172"/>
      <c r="AO63" s="172"/>
      <c r="AP63" s="172"/>
      <c r="AQ63" s="172"/>
      <c r="AR63" s="172"/>
      <c r="AS63" s="172"/>
      <c r="AT63" s="172"/>
      <c r="AU63" s="172"/>
      <c r="AV63" s="172"/>
      <c r="AW63" s="172"/>
      <c r="AX63" s="172"/>
      <c r="AY63" s="172"/>
      <c r="AZ63" s="172"/>
    </row>
    <row r="64" spans="1:52" x14ac:dyDescent="0.25">
      <c r="A64" s="325" t="s">
        <v>92</v>
      </c>
      <c r="B64" s="325"/>
      <c r="C64" s="316"/>
      <c r="D64" s="316"/>
      <c r="E64" s="316"/>
      <c r="F64" s="316"/>
      <c r="G64" s="316"/>
      <c r="H64" s="316"/>
      <c r="L64" s="172"/>
      <c r="M64" s="172"/>
      <c r="N64" s="172"/>
      <c r="O64" s="172"/>
      <c r="P64" s="172"/>
      <c r="Q64" s="172"/>
      <c r="R64" s="172"/>
      <c r="S64" s="172"/>
      <c r="T64" s="172"/>
      <c r="U64" s="172"/>
      <c r="V64" s="172"/>
      <c r="W64" s="172"/>
      <c r="X64" s="172"/>
      <c r="Y64" s="172"/>
      <c r="Z64" s="172"/>
      <c r="AA64" s="172"/>
      <c r="AB64" s="172"/>
      <c r="AC64" s="172"/>
      <c r="AD64" s="172"/>
      <c r="AE64" s="172"/>
      <c r="AF64" s="172"/>
      <c r="AG64" s="172"/>
      <c r="AH64" s="172"/>
      <c r="AI64" s="172"/>
      <c r="AJ64" s="172"/>
      <c r="AK64" s="172"/>
      <c r="AL64" s="172"/>
      <c r="AM64" s="172"/>
      <c r="AN64" s="172"/>
      <c r="AO64" s="172"/>
      <c r="AP64" s="172"/>
      <c r="AQ64" s="172"/>
      <c r="AR64" s="172"/>
      <c r="AS64" s="172"/>
      <c r="AT64" s="172"/>
      <c r="AU64" s="172"/>
      <c r="AV64" s="172"/>
      <c r="AW64" s="172"/>
      <c r="AX64" s="172"/>
      <c r="AY64" s="172"/>
      <c r="AZ64" s="172"/>
    </row>
    <row r="65" spans="1:52" x14ac:dyDescent="0.25">
      <c r="C65" s="324" t="s">
        <v>86</v>
      </c>
      <c r="D65" s="324"/>
      <c r="E65" s="324"/>
      <c r="F65" s="324"/>
      <c r="G65" s="324"/>
      <c r="H65" s="324"/>
      <c r="L65" s="172"/>
      <c r="M65" s="172"/>
      <c r="N65" s="172"/>
      <c r="O65" s="172"/>
      <c r="P65" s="172"/>
      <c r="Q65" s="172"/>
      <c r="R65" s="172"/>
      <c r="S65" s="172"/>
      <c r="T65" s="172"/>
      <c r="U65" s="172"/>
      <c r="V65" s="172"/>
      <c r="W65" s="172"/>
      <c r="X65" s="172"/>
      <c r="Y65" s="172"/>
      <c r="Z65" s="172"/>
      <c r="AA65" s="172"/>
      <c r="AB65" s="172"/>
      <c r="AC65" s="172"/>
      <c r="AD65" s="172"/>
      <c r="AE65" s="172"/>
      <c r="AF65" s="172"/>
      <c r="AG65" s="172"/>
      <c r="AH65" s="172"/>
      <c r="AI65" s="172"/>
      <c r="AJ65" s="172"/>
      <c r="AK65" s="172"/>
      <c r="AL65" s="172"/>
      <c r="AM65" s="172"/>
      <c r="AN65" s="172"/>
      <c r="AO65" s="172"/>
      <c r="AP65" s="172"/>
      <c r="AQ65" s="172"/>
      <c r="AR65" s="172"/>
      <c r="AS65" s="172"/>
      <c r="AT65" s="172"/>
      <c r="AU65" s="172"/>
      <c r="AV65" s="172"/>
      <c r="AW65" s="172"/>
      <c r="AX65" s="172"/>
      <c r="AY65" s="172"/>
      <c r="AZ65" s="172"/>
    </row>
    <row r="66" spans="1:52" x14ac:dyDescent="0.25">
      <c r="L66" s="172"/>
      <c r="M66" s="172"/>
      <c r="N66" s="172"/>
      <c r="O66" s="172"/>
      <c r="P66" s="172"/>
      <c r="Q66" s="172"/>
      <c r="R66" s="172"/>
      <c r="S66" s="172"/>
      <c r="T66" s="172"/>
      <c r="U66" s="172"/>
      <c r="V66" s="172"/>
      <c r="W66" s="172"/>
      <c r="X66" s="172"/>
      <c r="Y66" s="172"/>
      <c r="Z66" s="172"/>
      <c r="AA66" s="172"/>
      <c r="AB66" s="172"/>
      <c r="AC66" s="172"/>
      <c r="AD66" s="172"/>
      <c r="AE66" s="172"/>
      <c r="AF66" s="172"/>
      <c r="AG66" s="172"/>
      <c r="AH66" s="172"/>
      <c r="AI66" s="172"/>
      <c r="AJ66" s="172"/>
      <c r="AK66" s="172"/>
      <c r="AL66" s="172"/>
      <c r="AM66" s="172"/>
      <c r="AN66" s="172"/>
      <c r="AO66" s="172"/>
      <c r="AP66" s="172"/>
      <c r="AQ66" s="172"/>
      <c r="AR66" s="172"/>
      <c r="AS66" s="172"/>
      <c r="AT66" s="172"/>
      <c r="AU66" s="172"/>
      <c r="AV66" s="172"/>
      <c r="AW66" s="172"/>
      <c r="AX66" s="172"/>
      <c r="AY66" s="172"/>
      <c r="AZ66" s="172"/>
    </row>
    <row r="67" spans="1:52" x14ac:dyDescent="0.25">
      <c r="A67" s="322" t="s">
        <v>91</v>
      </c>
      <c r="B67" s="322"/>
      <c r="C67" s="308" t="s">
        <v>90</v>
      </c>
      <c r="D67" s="307" t="s">
        <v>89</v>
      </c>
      <c r="E67" s="316" t="s">
        <v>88</v>
      </c>
      <c r="F67" s="316"/>
      <c r="G67" s="316"/>
      <c r="H67" s="316"/>
      <c r="L67" s="172"/>
      <c r="M67" s="172"/>
      <c r="N67" s="172"/>
      <c r="O67" s="172"/>
      <c r="P67" s="172"/>
      <c r="Q67" s="172"/>
      <c r="R67" s="172"/>
      <c r="S67" s="172"/>
      <c r="T67" s="172"/>
      <c r="U67" s="172"/>
      <c r="V67" s="172"/>
      <c r="W67" s="172"/>
      <c r="X67" s="172"/>
      <c r="Y67" s="172"/>
      <c r="Z67" s="172"/>
      <c r="AA67" s="172"/>
      <c r="AB67" s="172"/>
      <c r="AC67" s="172"/>
      <c r="AD67" s="172"/>
      <c r="AE67" s="172"/>
      <c r="AF67" s="172"/>
      <c r="AG67" s="172"/>
      <c r="AH67" s="172"/>
      <c r="AI67" s="172"/>
      <c r="AJ67" s="172"/>
      <c r="AK67" s="172"/>
      <c r="AL67" s="172"/>
      <c r="AM67" s="172"/>
      <c r="AN67" s="172"/>
      <c r="AO67" s="172"/>
      <c r="AP67" s="172"/>
      <c r="AQ67" s="172"/>
      <c r="AR67" s="172"/>
      <c r="AS67" s="172"/>
      <c r="AT67" s="172"/>
      <c r="AU67" s="172"/>
      <c r="AV67" s="172"/>
      <c r="AW67" s="172"/>
      <c r="AX67" s="172"/>
      <c r="AY67" s="172"/>
      <c r="AZ67" s="172"/>
    </row>
    <row r="68" spans="1:52" x14ac:dyDescent="0.25">
      <c r="C68" s="174" t="s">
        <v>87</v>
      </c>
      <c r="E68" s="324" t="s">
        <v>86</v>
      </c>
      <c r="F68" s="324"/>
      <c r="G68" s="324"/>
      <c r="H68" s="324"/>
      <c r="L68" s="172"/>
      <c r="M68" s="172"/>
      <c r="N68" s="172"/>
      <c r="O68" s="172"/>
      <c r="P68" s="172"/>
      <c r="Q68" s="172"/>
      <c r="R68" s="172"/>
      <c r="S68" s="172"/>
      <c r="T68" s="172"/>
      <c r="U68" s="172"/>
      <c r="V68" s="172"/>
      <c r="W68" s="172"/>
      <c r="X68" s="172"/>
      <c r="Y68" s="172"/>
      <c r="Z68" s="172"/>
      <c r="AA68" s="172"/>
      <c r="AB68" s="172"/>
      <c r="AC68" s="172"/>
      <c r="AD68" s="172"/>
      <c r="AE68" s="172"/>
      <c r="AF68" s="172"/>
      <c r="AG68" s="172"/>
      <c r="AH68" s="172"/>
      <c r="AI68" s="172"/>
      <c r="AJ68" s="172"/>
      <c r="AK68" s="172"/>
      <c r="AL68" s="172"/>
      <c r="AM68" s="172"/>
      <c r="AN68" s="172"/>
      <c r="AO68" s="172"/>
      <c r="AP68" s="172"/>
      <c r="AQ68" s="172"/>
      <c r="AR68" s="172"/>
      <c r="AS68" s="172"/>
      <c r="AT68" s="172"/>
      <c r="AU68" s="172"/>
      <c r="AV68" s="172"/>
      <c r="AW68" s="172"/>
      <c r="AX68" s="172"/>
      <c r="AY68" s="172"/>
      <c r="AZ68" s="172"/>
    </row>
    <row r="69" spans="1:52" x14ac:dyDescent="0.25">
      <c r="H69" s="173"/>
      <c r="L69" s="172"/>
      <c r="M69" s="172"/>
      <c r="N69" s="172"/>
      <c r="O69" s="172"/>
      <c r="P69" s="172"/>
      <c r="Q69" s="172"/>
      <c r="R69" s="172"/>
      <c r="S69" s="172"/>
      <c r="T69" s="172"/>
      <c r="U69" s="172"/>
      <c r="V69" s="172"/>
      <c r="W69" s="172"/>
      <c r="X69" s="172"/>
      <c r="Y69" s="172"/>
      <c r="Z69" s="172"/>
      <c r="AA69" s="172"/>
      <c r="AB69" s="172"/>
      <c r="AC69" s="172"/>
      <c r="AD69" s="172"/>
      <c r="AE69" s="172"/>
      <c r="AF69" s="172"/>
      <c r="AG69" s="172"/>
      <c r="AH69" s="172"/>
      <c r="AI69" s="172"/>
      <c r="AJ69" s="172"/>
      <c r="AK69" s="172"/>
      <c r="AL69" s="172"/>
      <c r="AM69" s="172"/>
      <c r="AN69" s="172"/>
      <c r="AO69" s="172"/>
      <c r="AP69" s="172"/>
      <c r="AQ69" s="172"/>
      <c r="AR69" s="172"/>
      <c r="AS69" s="172"/>
      <c r="AT69" s="172"/>
      <c r="AU69" s="172"/>
      <c r="AV69" s="172"/>
      <c r="AW69" s="172"/>
      <c r="AX69" s="172"/>
      <c r="AY69" s="172"/>
      <c r="AZ69" s="172"/>
    </row>
    <row r="70" spans="1:52" x14ac:dyDescent="0.25">
      <c r="A70" s="322" t="s">
        <v>85</v>
      </c>
      <c r="B70" s="322"/>
      <c r="C70" s="316" t="s">
        <v>84</v>
      </c>
      <c r="D70" s="323"/>
      <c r="E70" s="323"/>
      <c r="F70" s="323"/>
      <c r="G70" s="323"/>
      <c r="H70" s="323"/>
      <c r="L70" s="172"/>
      <c r="M70" s="172"/>
      <c r="N70" s="172"/>
      <c r="O70" s="172"/>
      <c r="P70" s="172"/>
      <c r="Q70" s="172"/>
      <c r="R70" s="172"/>
      <c r="S70" s="172"/>
      <c r="T70" s="172"/>
      <c r="U70" s="172"/>
      <c r="V70" s="172"/>
      <c r="W70" s="172"/>
      <c r="X70" s="172"/>
      <c r="Y70" s="172"/>
      <c r="Z70" s="172"/>
      <c r="AA70" s="172"/>
      <c r="AB70" s="172"/>
      <c r="AC70" s="172"/>
      <c r="AD70" s="172"/>
      <c r="AE70" s="172"/>
      <c r="AF70" s="172"/>
      <c r="AG70" s="172"/>
      <c r="AH70" s="172"/>
      <c r="AI70" s="172"/>
      <c r="AJ70" s="172"/>
      <c r="AK70" s="172"/>
      <c r="AL70" s="172"/>
      <c r="AM70" s="172"/>
      <c r="AN70" s="172"/>
      <c r="AO70" s="172"/>
      <c r="AP70" s="172"/>
      <c r="AQ70" s="172"/>
      <c r="AR70" s="172"/>
      <c r="AS70" s="172"/>
      <c r="AT70" s="172"/>
      <c r="AU70" s="172"/>
      <c r="AV70" s="172"/>
      <c r="AW70" s="172"/>
      <c r="AX70" s="172"/>
      <c r="AY70" s="172"/>
      <c r="AZ70" s="172"/>
    </row>
    <row r="71" spans="1:52" x14ac:dyDescent="0.25">
      <c r="C71" s="324" t="s">
        <v>83</v>
      </c>
      <c r="D71" s="324"/>
      <c r="E71" s="324"/>
      <c r="F71" s="324"/>
      <c r="G71" s="324"/>
      <c r="H71" s="324"/>
      <c r="L71" s="172"/>
      <c r="M71" s="172"/>
      <c r="N71" s="172"/>
      <c r="O71" s="172"/>
      <c r="P71" s="172"/>
      <c r="Q71" s="172"/>
      <c r="R71" s="172"/>
      <c r="S71" s="172"/>
      <c r="T71" s="172"/>
      <c r="U71" s="172"/>
      <c r="V71" s="172"/>
      <c r="W71" s="172"/>
      <c r="X71" s="172"/>
      <c r="Y71" s="172"/>
      <c r="Z71" s="172"/>
      <c r="AA71" s="172"/>
      <c r="AB71" s="172"/>
      <c r="AC71" s="172"/>
      <c r="AD71" s="172"/>
      <c r="AE71" s="172"/>
      <c r="AF71" s="172"/>
      <c r="AG71" s="172"/>
      <c r="AH71" s="172"/>
      <c r="AI71" s="172"/>
      <c r="AJ71" s="172"/>
      <c r="AK71" s="172"/>
      <c r="AL71" s="172"/>
      <c r="AM71" s="172"/>
      <c r="AN71" s="172"/>
      <c r="AO71" s="172"/>
      <c r="AP71" s="172"/>
      <c r="AQ71" s="172"/>
      <c r="AR71" s="172"/>
      <c r="AS71" s="172"/>
      <c r="AT71" s="172"/>
      <c r="AU71" s="172"/>
      <c r="AV71" s="172"/>
      <c r="AW71" s="172"/>
      <c r="AX71" s="172"/>
      <c r="AY71" s="172"/>
      <c r="AZ71" s="172"/>
    </row>
    <row r="72" spans="1:52" x14ac:dyDescent="0.25">
      <c r="L72" s="172"/>
      <c r="M72" s="172"/>
      <c r="N72" s="172"/>
      <c r="O72" s="172"/>
      <c r="P72" s="172"/>
      <c r="Q72" s="172"/>
      <c r="R72" s="172"/>
      <c r="S72" s="172"/>
      <c r="T72" s="172"/>
      <c r="U72" s="172"/>
      <c r="V72" s="172"/>
      <c r="W72" s="172"/>
      <c r="X72" s="172"/>
      <c r="Y72" s="172"/>
      <c r="Z72" s="172"/>
      <c r="AA72" s="172"/>
      <c r="AB72" s="172"/>
      <c r="AC72" s="172"/>
      <c r="AD72" s="172"/>
      <c r="AE72" s="172"/>
      <c r="AF72" s="172"/>
      <c r="AG72" s="172"/>
      <c r="AH72" s="172"/>
      <c r="AI72" s="172"/>
      <c r="AJ72" s="172"/>
      <c r="AK72" s="172"/>
      <c r="AL72" s="172"/>
      <c r="AM72" s="172"/>
      <c r="AN72" s="172"/>
      <c r="AO72" s="172"/>
      <c r="AP72" s="172"/>
      <c r="AQ72" s="172"/>
      <c r="AR72" s="172"/>
      <c r="AS72" s="172"/>
      <c r="AT72" s="172"/>
      <c r="AU72" s="172"/>
      <c r="AV72" s="172"/>
      <c r="AW72" s="172"/>
      <c r="AX72" s="172"/>
      <c r="AY72" s="172"/>
      <c r="AZ72" s="172"/>
    </row>
    <row r="73" spans="1:52" x14ac:dyDescent="0.25">
      <c r="L73" s="172"/>
      <c r="M73" s="172"/>
      <c r="N73" s="172"/>
      <c r="O73" s="172"/>
      <c r="P73" s="172"/>
      <c r="Q73" s="172"/>
      <c r="R73" s="172"/>
      <c r="S73" s="172"/>
      <c r="T73" s="172"/>
      <c r="U73" s="172"/>
      <c r="V73" s="172"/>
      <c r="W73" s="172"/>
      <c r="X73" s="172"/>
      <c r="Y73" s="172"/>
      <c r="Z73" s="172"/>
      <c r="AA73" s="172"/>
      <c r="AB73" s="172"/>
      <c r="AC73" s="172"/>
      <c r="AD73" s="172"/>
      <c r="AE73" s="172"/>
      <c r="AF73" s="172"/>
      <c r="AG73" s="172"/>
      <c r="AH73" s="172"/>
      <c r="AI73" s="172"/>
      <c r="AJ73" s="172"/>
      <c r="AK73" s="172"/>
      <c r="AL73" s="172"/>
      <c r="AM73" s="172"/>
      <c r="AN73" s="172"/>
      <c r="AO73" s="172"/>
      <c r="AP73" s="172"/>
      <c r="AQ73" s="172"/>
      <c r="AR73" s="172"/>
      <c r="AS73" s="172"/>
      <c r="AT73" s="172"/>
      <c r="AU73" s="172"/>
      <c r="AV73" s="172"/>
      <c r="AW73" s="172"/>
      <c r="AX73" s="172"/>
      <c r="AY73" s="172"/>
      <c r="AZ73" s="172"/>
    </row>
    <row r="74" spans="1:52" x14ac:dyDescent="0.25">
      <c r="L74" s="172"/>
      <c r="M74" s="172"/>
      <c r="N74" s="172"/>
      <c r="O74" s="172"/>
      <c r="P74" s="172"/>
      <c r="Q74" s="172"/>
      <c r="R74" s="172"/>
      <c r="S74" s="172"/>
      <c r="T74" s="172"/>
      <c r="U74" s="172"/>
      <c r="V74" s="172"/>
      <c r="W74" s="172"/>
      <c r="X74" s="172"/>
      <c r="Y74" s="172"/>
      <c r="Z74" s="172"/>
      <c r="AA74" s="172"/>
      <c r="AB74" s="172"/>
      <c r="AC74" s="172"/>
      <c r="AD74" s="172"/>
      <c r="AE74" s="172"/>
      <c r="AF74" s="172"/>
      <c r="AG74" s="172"/>
      <c r="AH74" s="172"/>
      <c r="AI74" s="172"/>
      <c r="AJ74" s="172"/>
      <c r="AK74" s="172"/>
      <c r="AL74" s="172"/>
      <c r="AM74" s="172"/>
      <c r="AN74" s="172"/>
      <c r="AO74" s="172"/>
      <c r="AP74" s="172"/>
      <c r="AQ74" s="172"/>
      <c r="AR74" s="172"/>
      <c r="AS74" s="172"/>
      <c r="AT74" s="172"/>
      <c r="AU74" s="172"/>
      <c r="AV74" s="172"/>
      <c r="AW74" s="172"/>
      <c r="AX74" s="172"/>
      <c r="AY74" s="172"/>
      <c r="AZ74" s="172"/>
    </row>
    <row r="75" spans="1:52" x14ac:dyDescent="0.25">
      <c r="L75" s="172"/>
      <c r="M75" s="172"/>
      <c r="N75" s="172"/>
      <c r="O75" s="172"/>
      <c r="P75" s="172"/>
      <c r="Q75" s="172"/>
      <c r="R75" s="172"/>
      <c r="S75" s="172"/>
      <c r="T75" s="172"/>
      <c r="U75" s="172"/>
      <c r="V75" s="172"/>
      <c r="W75" s="172"/>
      <c r="X75" s="172"/>
      <c r="Y75" s="172"/>
      <c r="Z75" s="172"/>
      <c r="AA75" s="172"/>
      <c r="AB75" s="172"/>
      <c r="AC75" s="172"/>
      <c r="AD75" s="172"/>
      <c r="AE75" s="172"/>
      <c r="AF75" s="172"/>
      <c r="AG75" s="172"/>
      <c r="AH75" s="172"/>
      <c r="AI75" s="172"/>
      <c r="AJ75" s="172"/>
      <c r="AK75" s="172"/>
      <c r="AL75" s="172"/>
      <c r="AM75" s="172"/>
      <c r="AN75" s="172"/>
      <c r="AO75" s="172"/>
      <c r="AP75" s="172"/>
      <c r="AQ75" s="172"/>
      <c r="AR75" s="172"/>
      <c r="AS75" s="172"/>
      <c r="AT75" s="172"/>
      <c r="AU75" s="172"/>
      <c r="AV75" s="172"/>
      <c r="AW75" s="172"/>
      <c r="AX75" s="172"/>
      <c r="AY75" s="172"/>
      <c r="AZ75" s="172"/>
    </row>
    <row r="76" spans="1:52" x14ac:dyDescent="0.25">
      <c r="L76" s="172"/>
      <c r="M76" s="172"/>
      <c r="N76" s="172"/>
      <c r="O76" s="172"/>
      <c r="P76" s="172"/>
      <c r="Q76" s="172"/>
      <c r="R76" s="172"/>
      <c r="S76" s="172"/>
      <c r="T76" s="172"/>
      <c r="U76" s="172"/>
      <c r="V76" s="172"/>
      <c r="W76" s="172"/>
      <c r="X76" s="172"/>
      <c r="Y76" s="172"/>
      <c r="Z76" s="172"/>
      <c r="AA76" s="172"/>
      <c r="AB76" s="172"/>
      <c r="AC76" s="172"/>
      <c r="AD76" s="172"/>
      <c r="AE76" s="172"/>
      <c r="AF76" s="172"/>
      <c r="AG76" s="172"/>
      <c r="AH76" s="172"/>
      <c r="AI76" s="172"/>
      <c r="AJ76" s="172"/>
      <c r="AK76" s="172"/>
      <c r="AL76" s="172"/>
      <c r="AM76" s="172"/>
      <c r="AN76" s="172"/>
      <c r="AO76" s="172"/>
      <c r="AP76" s="172"/>
      <c r="AQ76" s="172"/>
      <c r="AR76" s="172"/>
      <c r="AS76" s="172"/>
      <c r="AT76" s="172"/>
      <c r="AU76" s="172"/>
      <c r="AV76" s="172"/>
      <c r="AW76" s="172"/>
      <c r="AX76" s="172"/>
      <c r="AY76" s="172"/>
      <c r="AZ76" s="172"/>
    </row>
    <row r="77" spans="1:52" x14ac:dyDescent="0.25">
      <c r="L77" s="172"/>
      <c r="M77" s="172"/>
      <c r="N77" s="172"/>
      <c r="O77" s="172"/>
      <c r="P77" s="172"/>
      <c r="Q77" s="172"/>
      <c r="R77" s="172"/>
      <c r="S77" s="172"/>
      <c r="T77" s="172"/>
      <c r="U77" s="172"/>
      <c r="V77" s="172"/>
      <c r="W77" s="172"/>
      <c r="X77" s="172"/>
      <c r="Y77" s="172"/>
      <c r="Z77" s="172"/>
      <c r="AA77" s="172"/>
      <c r="AB77" s="172"/>
      <c r="AC77" s="172"/>
      <c r="AD77" s="172"/>
      <c r="AE77" s="172"/>
      <c r="AF77" s="172"/>
      <c r="AG77" s="172"/>
      <c r="AH77" s="172"/>
      <c r="AI77" s="172"/>
      <c r="AJ77" s="172"/>
      <c r="AK77" s="172"/>
      <c r="AL77" s="172"/>
      <c r="AM77" s="172"/>
      <c r="AN77" s="172"/>
      <c r="AO77" s="172"/>
      <c r="AP77" s="172"/>
      <c r="AQ77" s="172"/>
      <c r="AR77" s="172"/>
      <c r="AS77" s="172"/>
      <c r="AT77" s="172"/>
      <c r="AU77" s="172"/>
      <c r="AV77" s="172"/>
      <c r="AW77" s="172"/>
      <c r="AX77" s="172"/>
      <c r="AY77" s="172"/>
      <c r="AZ77" s="172"/>
    </row>
    <row r="78" spans="1:52" x14ac:dyDescent="0.25">
      <c r="L78" s="172"/>
      <c r="M78" s="172"/>
      <c r="N78" s="172"/>
      <c r="O78" s="172"/>
      <c r="P78" s="172"/>
      <c r="Q78" s="172"/>
      <c r="R78" s="172"/>
      <c r="S78" s="172"/>
      <c r="T78" s="172"/>
      <c r="U78" s="172"/>
      <c r="V78" s="172"/>
      <c r="W78" s="172"/>
      <c r="X78" s="172"/>
      <c r="Y78" s="172"/>
      <c r="Z78" s="172"/>
      <c r="AA78" s="172"/>
      <c r="AB78" s="172"/>
      <c r="AC78" s="172"/>
      <c r="AD78" s="172"/>
      <c r="AE78" s="172"/>
      <c r="AF78" s="172"/>
      <c r="AG78" s="172"/>
      <c r="AH78" s="172"/>
      <c r="AI78" s="172"/>
      <c r="AJ78" s="172"/>
      <c r="AK78" s="172"/>
      <c r="AL78" s="172"/>
      <c r="AM78" s="172"/>
      <c r="AN78" s="172"/>
      <c r="AO78" s="172"/>
      <c r="AP78" s="172"/>
      <c r="AQ78" s="172"/>
      <c r="AR78" s="172"/>
      <c r="AS78" s="172"/>
      <c r="AT78" s="172"/>
      <c r="AU78" s="172"/>
      <c r="AV78" s="172"/>
      <c r="AW78" s="172"/>
      <c r="AX78" s="172"/>
      <c r="AY78" s="172"/>
      <c r="AZ78" s="172"/>
    </row>
    <row r="79" spans="1:52" x14ac:dyDescent="0.25">
      <c r="L79" s="172"/>
      <c r="M79" s="172"/>
      <c r="N79" s="172"/>
      <c r="O79" s="172"/>
      <c r="P79" s="172"/>
      <c r="Q79" s="172"/>
      <c r="R79" s="172"/>
      <c r="S79" s="172"/>
      <c r="T79" s="172"/>
      <c r="U79" s="172"/>
      <c r="V79" s="172"/>
      <c r="W79" s="172"/>
      <c r="X79" s="172"/>
      <c r="Y79" s="172"/>
      <c r="Z79" s="172"/>
      <c r="AA79" s="172"/>
      <c r="AB79" s="172"/>
      <c r="AC79" s="172"/>
      <c r="AD79" s="172"/>
      <c r="AE79" s="172"/>
      <c r="AF79" s="172"/>
      <c r="AG79" s="172"/>
      <c r="AH79" s="172"/>
      <c r="AI79" s="172"/>
      <c r="AJ79" s="172"/>
      <c r="AK79" s="172"/>
      <c r="AL79" s="172"/>
      <c r="AM79" s="172"/>
      <c r="AN79" s="172"/>
      <c r="AO79" s="172"/>
      <c r="AP79" s="172"/>
      <c r="AQ79" s="172"/>
      <c r="AR79" s="172"/>
      <c r="AS79" s="172"/>
      <c r="AT79" s="172"/>
      <c r="AU79" s="172"/>
      <c r="AV79" s="172"/>
      <c r="AW79" s="172"/>
      <c r="AX79" s="172"/>
      <c r="AY79" s="172"/>
      <c r="AZ79" s="172"/>
    </row>
    <row r="80" spans="1:52" x14ac:dyDescent="0.25">
      <c r="L80" s="172"/>
      <c r="M80" s="172"/>
      <c r="N80" s="172"/>
      <c r="O80" s="172"/>
      <c r="P80" s="172"/>
      <c r="Q80" s="172"/>
      <c r="R80" s="172"/>
      <c r="S80" s="172"/>
      <c r="T80" s="172"/>
      <c r="U80" s="172"/>
      <c r="V80" s="172"/>
      <c r="W80" s="172"/>
      <c r="X80" s="172"/>
      <c r="Y80" s="172"/>
      <c r="Z80" s="172"/>
      <c r="AA80" s="172"/>
      <c r="AB80" s="172"/>
      <c r="AC80" s="172"/>
      <c r="AD80" s="172"/>
      <c r="AE80" s="172"/>
      <c r="AF80" s="172"/>
      <c r="AG80" s="172"/>
      <c r="AH80" s="172"/>
      <c r="AI80" s="172"/>
      <c r="AJ80" s="172"/>
      <c r="AK80" s="172"/>
      <c r="AL80" s="172"/>
      <c r="AM80" s="172"/>
      <c r="AN80" s="172"/>
      <c r="AO80" s="172"/>
      <c r="AP80" s="172"/>
      <c r="AQ80" s="172"/>
      <c r="AR80" s="172"/>
      <c r="AS80" s="172"/>
      <c r="AT80" s="172"/>
      <c r="AU80" s="172"/>
      <c r="AV80" s="172"/>
      <c r="AW80" s="172"/>
      <c r="AX80" s="172"/>
      <c r="AY80" s="172"/>
      <c r="AZ80" s="172"/>
    </row>
    <row r="81" spans="12:52" x14ac:dyDescent="0.25">
      <c r="L81" s="172"/>
      <c r="M81" s="172"/>
      <c r="N81" s="172"/>
      <c r="O81" s="172"/>
      <c r="P81" s="172"/>
      <c r="Q81" s="172"/>
      <c r="R81" s="172"/>
      <c r="S81" s="172"/>
      <c r="T81" s="172"/>
      <c r="U81" s="172"/>
      <c r="V81" s="172"/>
      <c r="W81" s="172"/>
      <c r="X81" s="172"/>
      <c r="Y81" s="172"/>
      <c r="Z81" s="172"/>
      <c r="AA81" s="172"/>
      <c r="AB81" s="172"/>
      <c r="AC81" s="172"/>
      <c r="AD81" s="172"/>
      <c r="AE81" s="172"/>
      <c r="AF81" s="172"/>
      <c r="AG81" s="172"/>
      <c r="AH81" s="172"/>
      <c r="AI81" s="172"/>
      <c r="AJ81" s="172"/>
      <c r="AK81" s="172"/>
      <c r="AL81" s="172"/>
      <c r="AM81" s="172"/>
      <c r="AN81" s="172"/>
      <c r="AO81" s="172"/>
      <c r="AP81" s="172"/>
      <c r="AQ81" s="172"/>
      <c r="AR81" s="172"/>
      <c r="AS81" s="172"/>
      <c r="AT81" s="172"/>
      <c r="AU81" s="172"/>
      <c r="AV81" s="172"/>
      <c r="AW81" s="172"/>
      <c r="AX81" s="172"/>
      <c r="AY81" s="172"/>
      <c r="AZ81" s="172"/>
    </row>
    <row r="82" spans="12:52" x14ac:dyDescent="0.25">
      <c r="L82" s="172"/>
      <c r="M82" s="172"/>
      <c r="N82" s="172"/>
      <c r="O82" s="172"/>
      <c r="P82" s="172"/>
      <c r="Q82" s="172"/>
      <c r="R82" s="172"/>
      <c r="S82" s="172"/>
      <c r="T82" s="172"/>
      <c r="U82" s="172"/>
      <c r="V82" s="172"/>
      <c r="W82" s="172"/>
      <c r="X82" s="172"/>
      <c r="Y82" s="172"/>
      <c r="Z82" s="172"/>
      <c r="AA82" s="172"/>
      <c r="AB82" s="172"/>
      <c r="AC82" s="172"/>
      <c r="AD82" s="172"/>
      <c r="AE82" s="172"/>
      <c r="AF82" s="172"/>
      <c r="AG82" s="172"/>
      <c r="AH82" s="172"/>
      <c r="AI82" s="172"/>
      <c r="AJ82" s="172"/>
      <c r="AK82" s="172"/>
      <c r="AL82" s="172"/>
      <c r="AM82" s="172"/>
      <c r="AN82" s="172"/>
      <c r="AO82" s="172"/>
      <c r="AP82" s="172"/>
      <c r="AQ82" s="172"/>
      <c r="AR82" s="172"/>
      <c r="AS82" s="172"/>
      <c r="AT82" s="172"/>
      <c r="AU82" s="172"/>
      <c r="AV82" s="172"/>
      <c r="AW82" s="172"/>
      <c r="AX82" s="172"/>
      <c r="AY82" s="172"/>
      <c r="AZ82" s="172"/>
    </row>
    <row r="83" spans="12:52" x14ac:dyDescent="0.25">
      <c r="L83" s="172"/>
      <c r="M83" s="172"/>
      <c r="N83" s="172"/>
      <c r="O83" s="172"/>
      <c r="P83" s="172"/>
      <c r="Q83" s="172"/>
      <c r="R83" s="172"/>
      <c r="S83" s="172"/>
      <c r="T83" s="172"/>
      <c r="U83" s="172"/>
      <c r="V83" s="172"/>
      <c r="W83" s="172"/>
      <c r="X83" s="172"/>
      <c r="Y83" s="172"/>
      <c r="Z83" s="172"/>
      <c r="AA83" s="172"/>
      <c r="AB83" s="172"/>
      <c r="AC83" s="172"/>
      <c r="AD83" s="172"/>
      <c r="AE83" s="172"/>
      <c r="AF83" s="172"/>
      <c r="AG83" s="172"/>
      <c r="AH83" s="172"/>
      <c r="AI83" s="172"/>
      <c r="AJ83" s="172"/>
      <c r="AK83" s="172"/>
      <c r="AL83" s="172"/>
      <c r="AM83" s="172"/>
      <c r="AN83" s="172"/>
      <c r="AO83" s="172"/>
      <c r="AP83" s="172"/>
      <c r="AQ83" s="172"/>
      <c r="AR83" s="172"/>
      <c r="AS83" s="172"/>
      <c r="AT83" s="172"/>
      <c r="AU83" s="172"/>
      <c r="AV83" s="172"/>
      <c r="AW83" s="172"/>
      <c r="AX83" s="172"/>
      <c r="AY83" s="172"/>
      <c r="AZ83" s="172"/>
    </row>
    <row r="84" spans="12:52" x14ac:dyDescent="0.25">
      <c r="L84" s="172"/>
      <c r="M84" s="172"/>
      <c r="N84" s="172"/>
      <c r="O84" s="172"/>
      <c r="P84" s="172"/>
      <c r="Q84" s="172"/>
      <c r="R84" s="172"/>
      <c r="S84" s="172"/>
      <c r="T84" s="172"/>
      <c r="U84" s="172"/>
      <c r="V84" s="172"/>
      <c r="W84" s="172"/>
      <c r="X84" s="172"/>
      <c r="Y84" s="172"/>
      <c r="Z84" s="172"/>
      <c r="AA84" s="172"/>
      <c r="AB84" s="172"/>
      <c r="AC84" s="172"/>
      <c r="AD84" s="172"/>
      <c r="AE84" s="172"/>
      <c r="AF84" s="172"/>
      <c r="AG84" s="172"/>
      <c r="AH84" s="172"/>
      <c r="AI84" s="172"/>
      <c r="AJ84" s="172"/>
      <c r="AK84" s="172"/>
      <c r="AL84" s="172"/>
      <c r="AM84" s="172"/>
      <c r="AN84" s="172"/>
      <c r="AO84" s="172"/>
      <c r="AP84" s="172"/>
      <c r="AQ84" s="172"/>
      <c r="AR84" s="172"/>
      <c r="AS84" s="172"/>
      <c r="AT84" s="172"/>
      <c r="AU84" s="172"/>
      <c r="AV84" s="172"/>
      <c r="AW84" s="172"/>
      <c r="AX84" s="172"/>
      <c r="AY84" s="172"/>
      <c r="AZ84" s="172"/>
    </row>
    <row r="85" spans="12:52" x14ac:dyDescent="0.25">
      <c r="L85" s="172"/>
      <c r="M85" s="172"/>
      <c r="N85" s="172"/>
      <c r="O85" s="172"/>
      <c r="P85" s="172"/>
      <c r="Q85" s="172"/>
      <c r="R85" s="172"/>
      <c r="S85" s="172"/>
      <c r="T85" s="172"/>
      <c r="U85" s="172"/>
      <c r="V85" s="172"/>
      <c r="W85" s="172"/>
      <c r="X85" s="172"/>
      <c r="Y85" s="172"/>
      <c r="Z85" s="172"/>
      <c r="AA85" s="172"/>
      <c r="AB85" s="172"/>
      <c r="AC85" s="172"/>
      <c r="AD85" s="172"/>
      <c r="AE85" s="172"/>
      <c r="AF85" s="172"/>
      <c r="AG85" s="172"/>
      <c r="AH85" s="172"/>
      <c r="AI85" s="172"/>
      <c r="AJ85" s="172"/>
      <c r="AK85" s="172"/>
      <c r="AL85" s="172"/>
      <c r="AM85" s="172"/>
      <c r="AN85" s="172"/>
      <c r="AO85" s="172"/>
      <c r="AP85" s="172"/>
      <c r="AQ85" s="172"/>
      <c r="AR85" s="172"/>
      <c r="AS85" s="172"/>
      <c r="AT85" s="172"/>
      <c r="AU85" s="172"/>
      <c r="AV85" s="172"/>
      <c r="AW85" s="172"/>
      <c r="AX85" s="172"/>
      <c r="AY85" s="172"/>
      <c r="AZ85" s="172"/>
    </row>
    <row r="86" spans="12:52" x14ac:dyDescent="0.25">
      <c r="L86" s="172"/>
      <c r="M86" s="172"/>
      <c r="N86" s="172"/>
      <c r="O86" s="172"/>
      <c r="P86" s="172"/>
      <c r="Q86" s="172"/>
      <c r="R86" s="172"/>
      <c r="S86" s="172"/>
      <c r="T86" s="172"/>
      <c r="U86" s="172"/>
      <c r="V86" s="172"/>
      <c r="W86" s="172"/>
      <c r="X86" s="172"/>
      <c r="Y86" s="172"/>
      <c r="Z86" s="172"/>
      <c r="AA86" s="172"/>
      <c r="AB86" s="172"/>
      <c r="AC86" s="172"/>
      <c r="AD86" s="172"/>
      <c r="AE86" s="172"/>
      <c r="AF86" s="172"/>
      <c r="AG86" s="172"/>
      <c r="AH86" s="172"/>
      <c r="AI86" s="172"/>
      <c r="AJ86" s="172"/>
      <c r="AK86" s="172"/>
      <c r="AL86" s="172"/>
      <c r="AM86" s="172"/>
      <c r="AN86" s="172"/>
      <c r="AO86" s="172"/>
      <c r="AP86" s="172"/>
      <c r="AQ86" s="172"/>
      <c r="AR86" s="172"/>
      <c r="AS86" s="172"/>
      <c r="AT86" s="172"/>
      <c r="AU86" s="172"/>
      <c r="AV86" s="172"/>
      <c r="AW86" s="172"/>
      <c r="AX86" s="172"/>
      <c r="AY86" s="172"/>
      <c r="AZ86" s="172"/>
    </row>
    <row r="87" spans="12:52" x14ac:dyDescent="0.25">
      <c r="L87" s="172"/>
      <c r="M87" s="172"/>
      <c r="N87" s="172"/>
      <c r="O87" s="172"/>
      <c r="P87" s="172"/>
      <c r="Q87" s="172"/>
      <c r="R87" s="172"/>
      <c r="S87" s="172"/>
      <c r="T87" s="172"/>
      <c r="U87" s="172"/>
      <c r="V87" s="172"/>
      <c r="W87" s="172"/>
      <c r="X87" s="172"/>
      <c r="Y87" s="172"/>
      <c r="Z87" s="172"/>
      <c r="AA87" s="172"/>
      <c r="AB87" s="172"/>
      <c r="AC87" s="172"/>
      <c r="AD87" s="172"/>
      <c r="AE87" s="172"/>
      <c r="AF87" s="172"/>
      <c r="AG87" s="172"/>
      <c r="AH87" s="172"/>
      <c r="AI87" s="172"/>
      <c r="AJ87" s="172"/>
      <c r="AK87" s="172"/>
      <c r="AL87" s="172"/>
      <c r="AM87" s="172"/>
      <c r="AN87" s="172"/>
      <c r="AO87" s="172"/>
      <c r="AP87" s="172"/>
      <c r="AQ87" s="172"/>
      <c r="AR87" s="172"/>
      <c r="AS87" s="172"/>
      <c r="AT87" s="172"/>
      <c r="AU87" s="172"/>
      <c r="AV87" s="172"/>
      <c r="AW87" s="172"/>
      <c r="AX87" s="172"/>
      <c r="AY87" s="172"/>
      <c r="AZ87" s="172"/>
    </row>
    <row r="88" spans="12:52" x14ac:dyDescent="0.25">
      <c r="L88" s="172"/>
      <c r="M88" s="172"/>
      <c r="N88" s="172"/>
      <c r="O88" s="172"/>
      <c r="P88" s="172"/>
      <c r="Q88" s="172"/>
      <c r="R88" s="172"/>
      <c r="S88" s="172"/>
      <c r="T88" s="172"/>
      <c r="U88" s="172"/>
      <c r="V88" s="172"/>
      <c r="W88" s="172"/>
      <c r="X88" s="172"/>
      <c r="Y88" s="172"/>
      <c r="Z88" s="172"/>
      <c r="AA88" s="172"/>
      <c r="AB88" s="172"/>
      <c r="AC88" s="172"/>
      <c r="AD88" s="172"/>
      <c r="AE88" s="172"/>
      <c r="AF88" s="172"/>
      <c r="AG88" s="172"/>
      <c r="AH88" s="172"/>
      <c r="AI88" s="172"/>
      <c r="AJ88" s="172"/>
      <c r="AK88" s="172"/>
      <c r="AL88" s="172"/>
      <c r="AM88" s="172"/>
      <c r="AN88" s="172"/>
      <c r="AO88" s="172"/>
      <c r="AP88" s="172"/>
      <c r="AQ88" s="172"/>
      <c r="AR88" s="172"/>
      <c r="AS88" s="172"/>
      <c r="AT88" s="172"/>
      <c r="AU88" s="172"/>
      <c r="AV88" s="172"/>
      <c r="AW88" s="172"/>
      <c r="AX88" s="172"/>
      <c r="AY88" s="172"/>
      <c r="AZ88" s="172"/>
    </row>
    <row r="89" spans="12:52" x14ac:dyDescent="0.25">
      <c r="L89" s="172"/>
      <c r="M89" s="172"/>
      <c r="N89" s="172"/>
      <c r="O89" s="172"/>
      <c r="P89" s="172"/>
      <c r="Q89" s="172"/>
      <c r="R89" s="172"/>
      <c r="S89" s="172"/>
      <c r="T89" s="172"/>
      <c r="U89" s="172"/>
      <c r="V89" s="172"/>
      <c r="W89" s="172"/>
      <c r="X89" s="172"/>
      <c r="Y89" s="172"/>
      <c r="Z89" s="172"/>
      <c r="AA89" s="172"/>
      <c r="AB89" s="172"/>
      <c r="AC89" s="172"/>
      <c r="AD89" s="172"/>
      <c r="AE89" s="172"/>
      <c r="AF89" s="172"/>
      <c r="AG89" s="172"/>
      <c r="AH89" s="172"/>
      <c r="AI89" s="172"/>
      <c r="AJ89" s="172"/>
      <c r="AK89" s="172"/>
      <c r="AL89" s="172"/>
      <c r="AM89" s="172"/>
      <c r="AN89" s="172"/>
      <c r="AO89" s="172"/>
      <c r="AP89" s="172"/>
      <c r="AQ89" s="172"/>
      <c r="AR89" s="172"/>
      <c r="AS89" s="172"/>
      <c r="AT89" s="172"/>
      <c r="AU89" s="172"/>
      <c r="AV89" s="172"/>
      <c r="AW89" s="172"/>
      <c r="AX89" s="172"/>
      <c r="AY89" s="172"/>
      <c r="AZ89" s="172"/>
    </row>
    <row r="90" spans="12:52" x14ac:dyDescent="0.25">
      <c r="L90" s="172"/>
      <c r="M90" s="172"/>
      <c r="N90" s="172"/>
      <c r="O90" s="172"/>
      <c r="P90" s="172"/>
      <c r="Q90" s="172"/>
      <c r="R90" s="172"/>
      <c r="S90" s="172"/>
      <c r="T90" s="172"/>
      <c r="U90" s="172"/>
      <c r="V90" s="172"/>
      <c r="W90" s="172"/>
      <c r="X90" s="172"/>
      <c r="Y90" s="172"/>
      <c r="Z90" s="172"/>
      <c r="AA90" s="172"/>
      <c r="AB90" s="172"/>
      <c r="AC90" s="172"/>
      <c r="AD90" s="172"/>
      <c r="AE90" s="172"/>
      <c r="AF90" s="172"/>
      <c r="AG90" s="172"/>
      <c r="AH90" s="172"/>
      <c r="AI90" s="172"/>
      <c r="AJ90" s="172"/>
      <c r="AK90" s="172"/>
      <c r="AL90" s="172"/>
      <c r="AM90" s="172"/>
      <c r="AN90" s="172"/>
      <c r="AO90" s="172"/>
      <c r="AP90" s="172"/>
      <c r="AQ90" s="172"/>
      <c r="AR90" s="172"/>
      <c r="AS90" s="172"/>
      <c r="AT90" s="172"/>
      <c r="AU90" s="172"/>
      <c r="AV90" s="172"/>
      <c r="AW90" s="172"/>
      <c r="AX90" s="172"/>
      <c r="AY90" s="172"/>
      <c r="AZ90" s="172"/>
    </row>
    <row r="91" spans="12:52" x14ac:dyDescent="0.25">
      <c r="L91" s="172"/>
      <c r="M91" s="172"/>
      <c r="N91" s="172"/>
      <c r="O91" s="172"/>
      <c r="P91" s="172"/>
      <c r="Q91" s="172"/>
      <c r="R91" s="172"/>
      <c r="S91" s="172"/>
      <c r="T91" s="172"/>
      <c r="U91" s="172"/>
      <c r="V91" s="172"/>
      <c r="W91" s="172"/>
      <c r="X91" s="172"/>
      <c r="Y91" s="172"/>
      <c r="Z91" s="172"/>
      <c r="AA91" s="172"/>
      <c r="AB91" s="172"/>
      <c r="AC91" s="172"/>
      <c r="AD91" s="172"/>
      <c r="AE91" s="172"/>
      <c r="AF91" s="172"/>
      <c r="AG91" s="172"/>
      <c r="AH91" s="172"/>
      <c r="AI91" s="172"/>
      <c r="AJ91" s="172"/>
      <c r="AK91" s="172"/>
      <c r="AL91" s="172"/>
      <c r="AM91" s="172"/>
      <c r="AN91" s="172"/>
      <c r="AO91" s="172"/>
      <c r="AP91" s="172"/>
      <c r="AQ91" s="172"/>
      <c r="AR91" s="172"/>
      <c r="AS91" s="172"/>
      <c r="AT91" s="172"/>
      <c r="AU91" s="172"/>
      <c r="AV91" s="172"/>
      <c r="AW91" s="172"/>
      <c r="AX91" s="172"/>
      <c r="AY91" s="172"/>
      <c r="AZ91" s="172"/>
    </row>
    <row r="92" spans="12:52" x14ac:dyDescent="0.25">
      <c r="L92" s="172"/>
      <c r="M92" s="172"/>
      <c r="N92" s="172"/>
      <c r="O92" s="172"/>
      <c r="P92" s="172"/>
      <c r="Q92" s="172"/>
      <c r="R92" s="172"/>
      <c r="S92" s="172"/>
      <c r="T92" s="172"/>
      <c r="U92" s="172"/>
      <c r="V92" s="172"/>
      <c r="W92" s="172"/>
      <c r="X92" s="172"/>
      <c r="Y92" s="172"/>
      <c r="Z92" s="172"/>
      <c r="AA92" s="172"/>
      <c r="AB92" s="172"/>
      <c r="AC92" s="172"/>
      <c r="AD92" s="172"/>
      <c r="AE92" s="172"/>
      <c r="AF92" s="172"/>
      <c r="AG92" s="172"/>
      <c r="AH92" s="172"/>
      <c r="AI92" s="172"/>
      <c r="AJ92" s="172"/>
      <c r="AK92" s="172"/>
      <c r="AL92" s="172"/>
      <c r="AM92" s="172"/>
      <c r="AN92" s="172"/>
      <c r="AO92" s="172"/>
      <c r="AP92" s="172"/>
      <c r="AQ92" s="172"/>
      <c r="AR92" s="172"/>
      <c r="AS92" s="172"/>
      <c r="AT92" s="172"/>
      <c r="AU92" s="172"/>
      <c r="AV92" s="172"/>
      <c r="AW92" s="172"/>
      <c r="AX92" s="172"/>
      <c r="AY92" s="172"/>
      <c r="AZ92" s="172"/>
    </row>
    <row r="93" spans="12:52" x14ac:dyDescent="0.25">
      <c r="L93" s="172"/>
      <c r="M93" s="172"/>
      <c r="N93" s="172"/>
      <c r="O93" s="172"/>
      <c r="P93" s="172"/>
      <c r="Q93" s="172"/>
      <c r="R93" s="172"/>
      <c r="S93" s="172"/>
      <c r="T93" s="172"/>
      <c r="U93" s="172"/>
      <c r="V93" s="172"/>
      <c r="W93" s="172"/>
      <c r="X93" s="172"/>
      <c r="Y93" s="172"/>
      <c r="Z93" s="172"/>
      <c r="AA93" s="172"/>
      <c r="AB93" s="172"/>
      <c r="AC93" s="172"/>
      <c r="AD93" s="172"/>
      <c r="AE93" s="172"/>
      <c r="AF93" s="172"/>
      <c r="AG93" s="172"/>
      <c r="AH93" s="172"/>
      <c r="AI93" s="172"/>
      <c r="AJ93" s="172"/>
      <c r="AK93" s="172"/>
      <c r="AL93" s="172"/>
      <c r="AM93" s="172"/>
      <c r="AN93" s="172"/>
      <c r="AO93" s="172"/>
      <c r="AP93" s="172"/>
      <c r="AQ93" s="172"/>
      <c r="AR93" s="172"/>
      <c r="AS93" s="172"/>
      <c r="AT93" s="172"/>
      <c r="AU93" s="172"/>
      <c r="AV93" s="172"/>
      <c r="AW93" s="172"/>
      <c r="AX93" s="172"/>
      <c r="AY93" s="172"/>
      <c r="AZ93" s="172"/>
    </row>
    <row r="94" spans="12:52" x14ac:dyDescent="0.25">
      <c r="L94" s="172"/>
      <c r="M94" s="172"/>
      <c r="N94" s="172"/>
      <c r="O94" s="172"/>
      <c r="P94" s="172"/>
      <c r="Q94" s="172"/>
      <c r="R94" s="172"/>
      <c r="S94" s="172"/>
      <c r="T94" s="172"/>
      <c r="U94" s="172"/>
      <c r="V94" s="172"/>
      <c r="W94" s="172"/>
      <c r="X94" s="172"/>
      <c r="Y94" s="172"/>
      <c r="Z94" s="172"/>
      <c r="AA94" s="172"/>
      <c r="AB94" s="172"/>
      <c r="AC94" s="172"/>
      <c r="AD94" s="172"/>
      <c r="AE94" s="172"/>
      <c r="AF94" s="172"/>
      <c r="AG94" s="172"/>
      <c r="AH94" s="172"/>
      <c r="AI94" s="172"/>
      <c r="AJ94" s="172"/>
      <c r="AK94" s="172"/>
      <c r="AL94" s="172"/>
      <c r="AM94" s="172"/>
      <c r="AN94" s="172"/>
      <c r="AO94" s="172"/>
      <c r="AP94" s="172"/>
      <c r="AQ94" s="172"/>
      <c r="AR94" s="172"/>
      <c r="AS94" s="172"/>
      <c r="AT94" s="172"/>
      <c r="AU94" s="172"/>
      <c r="AV94" s="172"/>
      <c r="AW94" s="172"/>
      <c r="AX94" s="172"/>
      <c r="AY94" s="172"/>
      <c r="AZ94" s="172"/>
    </row>
    <row r="95" spans="12:52" x14ac:dyDescent="0.25">
      <c r="L95" s="172"/>
      <c r="M95" s="172"/>
      <c r="N95" s="172"/>
      <c r="O95" s="172"/>
      <c r="P95" s="172"/>
      <c r="Q95" s="172"/>
      <c r="R95" s="172"/>
      <c r="S95" s="172"/>
      <c r="T95" s="172"/>
      <c r="U95" s="172"/>
      <c r="V95" s="172"/>
      <c r="W95" s="172"/>
      <c r="X95" s="172"/>
      <c r="Y95" s="172"/>
      <c r="Z95" s="172"/>
      <c r="AA95" s="172"/>
      <c r="AB95" s="172"/>
      <c r="AC95" s="172"/>
      <c r="AD95" s="172"/>
      <c r="AE95" s="172"/>
      <c r="AF95" s="172"/>
      <c r="AG95" s="172"/>
      <c r="AH95" s="172"/>
      <c r="AI95" s="172"/>
      <c r="AJ95" s="172"/>
      <c r="AK95" s="172"/>
      <c r="AL95" s="172"/>
      <c r="AM95" s="172"/>
      <c r="AN95" s="172"/>
      <c r="AO95" s="172"/>
      <c r="AP95" s="172"/>
      <c r="AQ95" s="172"/>
      <c r="AR95" s="172"/>
      <c r="AS95" s="172"/>
      <c r="AT95" s="172"/>
      <c r="AU95" s="172"/>
      <c r="AV95" s="172"/>
      <c r="AW95" s="172"/>
      <c r="AX95" s="172"/>
      <c r="AY95" s="172"/>
      <c r="AZ95" s="172"/>
    </row>
    <row r="96" spans="12:52" x14ac:dyDescent="0.25">
      <c r="L96" s="172"/>
      <c r="M96" s="172"/>
      <c r="N96" s="172"/>
      <c r="O96" s="172"/>
      <c r="P96" s="172"/>
      <c r="Q96" s="172"/>
      <c r="R96" s="172"/>
      <c r="S96" s="172"/>
      <c r="T96" s="172"/>
      <c r="U96" s="172"/>
      <c r="V96" s="172"/>
      <c r="W96" s="172"/>
      <c r="X96" s="172"/>
      <c r="Y96" s="172"/>
      <c r="Z96" s="172"/>
      <c r="AA96" s="172"/>
      <c r="AB96" s="172"/>
      <c r="AC96" s="172"/>
      <c r="AD96" s="172"/>
      <c r="AE96" s="172"/>
      <c r="AF96" s="172"/>
      <c r="AG96" s="172"/>
      <c r="AH96" s="172"/>
      <c r="AI96" s="172"/>
      <c r="AJ96" s="172"/>
      <c r="AK96" s="172"/>
      <c r="AL96" s="172"/>
      <c r="AM96" s="172"/>
      <c r="AN96" s="172"/>
      <c r="AO96" s="172"/>
      <c r="AP96" s="172"/>
      <c r="AQ96" s="172"/>
      <c r="AR96" s="172"/>
      <c r="AS96" s="172"/>
      <c r="AT96" s="172"/>
      <c r="AU96" s="172"/>
      <c r="AV96" s="172"/>
      <c r="AW96" s="172"/>
      <c r="AX96" s="172"/>
      <c r="AY96" s="172"/>
      <c r="AZ96" s="172"/>
    </row>
    <row r="97" spans="12:52" x14ac:dyDescent="0.25">
      <c r="L97" s="172"/>
      <c r="M97" s="172"/>
      <c r="N97" s="172"/>
      <c r="O97" s="172"/>
      <c r="P97" s="172"/>
      <c r="Q97" s="172"/>
      <c r="R97" s="172"/>
      <c r="S97" s="172"/>
      <c r="T97" s="172"/>
      <c r="U97" s="172"/>
      <c r="V97" s="172"/>
      <c r="W97" s="172"/>
      <c r="X97" s="172"/>
      <c r="Y97" s="172"/>
      <c r="Z97" s="172"/>
      <c r="AA97" s="172"/>
      <c r="AB97" s="172"/>
      <c r="AC97" s="172"/>
      <c r="AD97" s="172"/>
      <c r="AE97" s="172"/>
      <c r="AF97" s="172"/>
      <c r="AG97" s="172"/>
      <c r="AH97" s="172"/>
      <c r="AI97" s="172"/>
      <c r="AJ97" s="172"/>
      <c r="AK97" s="172"/>
      <c r="AL97" s="172"/>
      <c r="AM97" s="172"/>
      <c r="AN97" s="172"/>
      <c r="AO97" s="172"/>
      <c r="AP97" s="172"/>
      <c r="AQ97" s="172"/>
      <c r="AR97" s="172"/>
      <c r="AS97" s="172"/>
      <c r="AT97" s="172"/>
      <c r="AU97" s="172"/>
      <c r="AV97" s="172"/>
      <c r="AW97" s="172"/>
      <c r="AX97" s="172"/>
      <c r="AY97" s="172"/>
      <c r="AZ97" s="172"/>
    </row>
    <row r="98" spans="12:52" x14ac:dyDescent="0.25">
      <c r="L98" s="172"/>
      <c r="M98" s="172"/>
      <c r="N98" s="172"/>
      <c r="O98" s="172"/>
      <c r="P98" s="172"/>
      <c r="Q98" s="172"/>
      <c r="R98" s="172"/>
      <c r="S98" s="172"/>
      <c r="T98" s="172"/>
      <c r="U98" s="172"/>
      <c r="V98" s="172"/>
      <c r="W98" s="172"/>
      <c r="X98" s="172"/>
      <c r="Y98" s="172"/>
      <c r="Z98" s="172"/>
      <c r="AA98" s="172"/>
      <c r="AB98" s="172"/>
      <c r="AC98" s="172"/>
      <c r="AD98" s="172"/>
      <c r="AE98" s="172"/>
      <c r="AF98" s="172"/>
      <c r="AG98" s="172"/>
      <c r="AH98" s="172"/>
      <c r="AI98" s="172"/>
      <c r="AJ98" s="172"/>
      <c r="AK98" s="172"/>
      <c r="AL98" s="172"/>
      <c r="AM98" s="172"/>
      <c r="AN98" s="172"/>
      <c r="AO98" s="172"/>
      <c r="AP98" s="172"/>
      <c r="AQ98" s="172"/>
      <c r="AR98" s="172"/>
      <c r="AS98" s="172"/>
      <c r="AT98" s="172"/>
      <c r="AU98" s="172"/>
      <c r="AV98" s="172"/>
      <c r="AW98" s="172"/>
      <c r="AX98" s="172"/>
      <c r="AY98" s="172"/>
      <c r="AZ98" s="172"/>
    </row>
    <row r="99" spans="12:52" x14ac:dyDescent="0.25">
      <c r="L99" s="172"/>
      <c r="M99" s="172"/>
      <c r="N99" s="172"/>
      <c r="O99" s="172"/>
      <c r="P99" s="172"/>
      <c r="Q99" s="172"/>
      <c r="R99" s="172"/>
      <c r="S99" s="172"/>
      <c r="T99" s="172"/>
      <c r="U99" s="172"/>
      <c r="V99" s="172"/>
      <c r="W99" s="172"/>
      <c r="X99" s="172"/>
      <c r="Y99" s="172"/>
      <c r="Z99" s="172"/>
      <c r="AA99" s="172"/>
      <c r="AB99" s="172"/>
      <c r="AC99" s="172"/>
      <c r="AD99" s="172"/>
      <c r="AE99" s="172"/>
      <c r="AF99" s="172"/>
      <c r="AG99" s="172"/>
      <c r="AH99" s="172"/>
      <c r="AI99" s="172"/>
      <c r="AJ99" s="172"/>
      <c r="AK99" s="172"/>
      <c r="AL99" s="172"/>
      <c r="AM99" s="172"/>
      <c r="AN99" s="172"/>
      <c r="AO99" s="172"/>
      <c r="AP99" s="172"/>
      <c r="AQ99" s="172"/>
      <c r="AR99" s="172"/>
      <c r="AS99" s="172"/>
      <c r="AT99" s="172"/>
      <c r="AU99" s="172"/>
      <c r="AV99" s="172"/>
      <c r="AW99" s="172"/>
      <c r="AX99" s="172"/>
      <c r="AY99" s="172"/>
      <c r="AZ99" s="172"/>
    </row>
    <row r="100" spans="12:52" x14ac:dyDescent="0.25">
      <c r="L100" s="172"/>
      <c r="M100" s="172"/>
      <c r="N100" s="172"/>
      <c r="O100" s="172"/>
      <c r="P100" s="172"/>
      <c r="Q100" s="172"/>
      <c r="R100" s="172"/>
      <c r="S100" s="172"/>
      <c r="T100" s="172"/>
      <c r="U100" s="172"/>
      <c r="V100" s="172"/>
      <c r="W100" s="172"/>
      <c r="X100" s="172"/>
      <c r="Y100" s="172"/>
      <c r="Z100" s="172"/>
      <c r="AA100" s="172"/>
      <c r="AB100" s="172"/>
      <c r="AC100" s="172"/>
      <c r="AD100" s="172"/>
      <c r="AE100" s="172"/>
      <c r="AF100" s="172"/>
      <c r="AG100" s="172"/>
      <c r="AH100" s="172"/>
      <c r="AI100" s="172"/>
      <c r="AJ100" s="172"/>
      <c r="AK100" s="172"/>
      <c r="AL100" s="172"/>
      <c r="AM100" s="172"/>
      <c r="AN100" s="172"/>
      <c r="AO100" s="172"/>
      <c r="AP100" s="172"/>
      <c r="AQ100" s="172"/>
      <c r="AR100" s="172"/>
      <c r="AS100" s="172"/>
      <c r="AT100" s="172"/>
      <c r="AU100" s="172"/>
      <c r="AV100" s="172"/>
      <c r="AW100" s="172"/>
      <c r="AX100" s="172"/>
      <c r="AY100" s="172"/>
      <c r="AZ100" s="172"/>
    </row>
  </sheetData>
  <mergeCells count="21">
    <mergeCell ref="A16:H16"/>
    <mergeCell ref="A3:H3"/>
    <mergeCell ref="A11:H11"/>
    <mergeCell ref="A12:H12"/>
    <mergeCell ref="A13:H13"/>
    <mergeCell ref="A15:H15"/>
    <mergeCell ref="A18:H18"/>
    <mergeCell ref="A21:A22"/>
    <mergeCell ref="B21:B22"/>
    <mergeCell ref="C21:C22"/>
    <mergeCell ref="D21:G21"/>
    <mergeCell ref="H21:H22"/>
    <mergeCell ref="A70:B70"/>
    <mergeCell ref="C70:H70"/>
    <mergeCell ref="C71:H71"/>
    <mergeCell ref="A64:B64"/>
    <mergeCell ref="C64:H64"/>
    <mergeCell ref="C65:H65"/>
    <mergeCell ref="A67:B67"/>
    <mergeCell ref="E67:H67"/>
    <mergeCell ref="E68:H68"/>
  </mergeCells>
  <pageMargins left="0.39370078740157483" right="0.39370078740157483" top="0.78740157480314965" bottom="0.39370078740157483" header="0.78740157480314965" footer="0.39370078740157483"/>
  <pageSetup paperSize="9" scale="94" fitToHeight="0" orientation="landscape" r:id="rId1"/>
  <headerFooter alignWithMargins="0">
    <oddFooter>Страница  &amp;P из &amp;N</oddFooter>
  </headerFooter>
  <rowBreaks count="1" manualBreakCount="1">
    <brk id="43" max="7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0"/>
  <sheetViews>
    <sheetView showZeros="0" tabSelected="1" view="pageBreakPreview" zoomScale="115" zoomScaleNormal="100" zoomScaleSheetLayoutView="115" workbookViewId="0">
      <selection activeCell="A11" sqref="A11:H11"/>
    </sheetView>
  </sheetViews>
  <sheetFormatPr defaultRowHeight="10.5" x14ac:dyDescent="0.25"/>
  <cols>
    <col min="1" max="1" width="6" style="292" customWidth="1"/>
    <col min="2" max="2" width="22.140625" style="292" customWidth="1"/>
    <col min="3" max="3" width="65.28515625" style="292" customWidth="1"/>
    <col min="4" max="8" width="10.85546875" style="292" customWidth="1"/>
    <col min="9" max="10" width="9.140625" style="292"/>
    <col min="11" max="11" width="17.5703125" style="292" customWidth="1"/>
    <col min="12" max="12" width="11.85546875" style="292" bestFit="1" customWidth="1"/>
    <col min="13" max="13" width="9.5703125" style="292" bestFit="1" customWidth="1"/>
    <col min="14" max="14" width="11.7109375" style="292" bestFit="1" customWidth="1"/>
    <col min="15" max="15" width="9.5703125" style="292" bestFit="1" customWidth="1"/>
    <col min="16" max="16" width="11.7109375" style="292" bestFit="1" customWidth="1"/>
    <col min="17" max="17" width="9.140625" style="292"/>
    <col min="18" max="18" width="28.140625" style="292" customWidth="1"/>
    <col min="19" max="22" width="9.140625" style="292" customWidth="1"/>
    <col min="23" max="16384" width="9.140625" style="292"/>
  </cols>
  <sheetData>
    <row r="1" spans="1:52" x14ac:dyDescent="0.25">
      <c r="A1" s="200" t="s">
        <v>147</v>
      </c>
      <c r="C1" s="200" t="s">
        <v>145</v>
      </c>
      <c r="H1" s="199" t="s">
        <v>144</v>
      </c>
      <c r="L1" s="172"/>
      <c r="M1" s="172"/>
      <c r="N1" s="172"/>
      <c r="O1" s="172"/>
      <c r="P1" s="172"/>
      <c r="Q1" s="172"/>
      <c r="R1" s="172"/>
      <c r="S1" s="172"/>
      <c r="T1" s="172"/>
      <c r="U1" s="172"/>
      <c r="V1" s="172"/>
      <c r="W1" s="172"/>
      <c r="X1" s="172"/>
      <c r="Y1" s="172"/>
      <c r="Z1" s="172"/>
      <c r="AA1" s="172"/>
      <c r="AB1" s="172"/>
      <c r="AC1" s="172"/>
      <c r="AD1" s="172"/>
      <c r="AE1" s="172"/>
      <c r="AF1" s="172"/>
      <c r="AG1" s="172"/>
      <c r="AH1" s="172"/>
      <c r="AI1" s="172"/>
      <c r="AJ1" s="172"/>
      <c r="AK1" s="172"/>
      <c r="AL1" s="172"/>
      <c r="AM1" s="172"/>
      <c r="AN1" s="172"/>
      <c r="AO1" s="172"/>
      <c r="AP1" s="172"/>
      <c r="AQ1" s="172"/>
      <c r="AR1" s="172"/>
      <c r="AS1" s="172"/>
      <c r="AT1" s="172"/>
      <c r="AU1" s="172"/>
      <c r="AV1" s="172"/>
      <c r="AW1" s="172"/>
      <c r="AX1" s="172"/>
      <c r="AY1" s="172"/>
      <c r="AZ1" s="172"/>
    </row>
    <row r="2" spans="1:52" hidden="1" x14ac:dyDescent="0.25">
      <c r="L2" s="172"/>
      <c r="M2" s="172"/>
      <c r="N2" s="172"/>
      <c r="O2" s="172"/>
      <c r="P2" s="172"/>
      <c r="Q2" s="172"/>
      <c r="R2" s="172"/>
      <c r="S2" s="172"/>
      <c r="T2" s="172"/>
      <c r="U2" s="172"/>
      <c r="V2" s="172"/>
      <c r="W2" s="172"/>
      <c r="X2" s="172"/>
      <c r="Y2" s="172"/>
      <c r="Z2" s="172"/>
      <c r="AA2" s="172"/>
      <c r="AB2" s="172"/>
      <c r="AC2" s="172"/>
      <c r="AD2" s="172"/>
      <c r="AE2" s="172"/>
      <c r="AF2" s="172"/>
      <c r="AG2" s="172"/>
      <c r="AH2" s="172"/>
      <c r="AI2" s="172"/>
      <c r="AJ2" s="172"/>
      <c r="AK2" s="172"/>
      <c r="AL2" s="172"/>
      <c r="AM2" s="172"/>
      <c r="AN2" s="172"/>
      <c r="AO2" s="172"/>
      <c r="AP2" s="172"/>
      <c r="AQ2" s="172"/>
      <c r="AR2" s="172"/>
      <c r="AS2" s="172"/>
      <c r="AT2" s="172"/>
      <c r="AU2" s="172"/>
      <c r="AV2" s="172"/>
      <c r="AW2" s="172"/>
      <c r="AX2" s="172"/>
      <c r="AY2" s="172"/>
      <c r="AZ2" s="172"/>
    </row>
    <row r="3" spans="1:52" x14ac:dyDescent="0.25">
      <c r="A3" s="311" t="s">
        <v>143</v>
      </c>
      <c r="B3" s="311"/>
      <c r="C3" s="311"/>
      <c r="D3" s="311"/>
      <c r="E3" s="311"/>
      <c r="F3" s="311"/>
      <c r="G3" s="311"/>
      <c r="H3" s="311"/>
      <c r="L3" s="172"/>
      <c r="M3" s="172"/>
      <c r="N3" s="172"/>
      <c r="O3" s="172"/>
      <c r="P3" s="172"/>
      <c r="Q3" s="172"/>
      <c r="R3" s="172"/>
      <c r="S3" s="172"/>
      <c r="T3" s="172"/>
      <c r="U3" s="172"/>
      <c r="V3" s="172"/>
      <c r="W3" s="172"/>
      <c r="X3" s="172"/>
      <c r="Y3" s="172"/>
      <c r="Z3" s="172"/>
      <c r="AA3" s="172"/>
      <c r="AB3" s="172"/>
      <c r="AC3" s="172"/>
      <c r="AD3" s="172"/>
      <c r="AE3" s="172"/>
      <c r="AF3" s="172"/>
      <c r="AG3" s="172"/>
      <c r="AH3" s="172"/>
      <c r="AI3" s="172"/>
      <c r="AJ3" s="172"/>
      <c r="AK3" s="172"/>
      <c r="AL3" s="172"/>
      <c r="AM3" s="172"/>
      <c r="AN3" s="172"/>
      <c r="AO3" s="172"/>
      <c r="AP3" s="172"/>
      <c r="AQ3" s="172"/>
      <c r="AR3" s="172"/>
      <c r="AS3" s="172"/>
      <c r="AT3" s="172"/>
      <c r="AU3" s="172"/>
      <c r="AV3" s="172"/>
      <c r="AW3" s="172"/>
      <c r="AX3" s="172"/>
      <c r="AY3" s="172"/>
      <c r="AZ3" s="172"/>
    </row>
    <row r="4" spans="1:52" x14ac:dyDescent="0.25">
      <c r="A4" s="307" t="s">
        <v>160</v>
      </c>
      <c r="B4" s="198"/>
      <c r="C4" s="198"/>
      <c r="D4" s="198"/>
      <c r="E4" s="198"/>
      <c r="F4" s="198"/>
      <c r="G4" s="198"/>
      <c r="H4" s="198"/>
      <c r="L4" s="172"/>
      <c r="M4" s="172"/>
      <c r="N4" s="172"/>
      <c r="O4" s="172"/>
      <c r="P4" s="172"/>
      <c r="Q4" s="172"/>
      <c r="R4" s="172"/>
      <c r="S4" s="172"/>
      <c r="T4" s="172"/>
      <c r="U4" s="172"/>
      <c r="V4" s="172"/>
      <c r="W4" s="172"/>
      <c r="X4" s="172"/>
      <c r="Y4" s="172"/>
      <c r="Z4" s="172"/>
      <c r="AA4" s="172"/>
      <c r="AB4" s="172"/>
      <c r="AC4" s="172"/>
      <c r="AD4" s="172"/>
      <c r="AE4" s="172"/>
      <c r="AF4" s="172"/>
      <c r="AG4" s="172"/>
      <c r="AH4" s="172"/>
      <c r="AI4" s="172"/>
      <c r="AJ4" s="172"/>
      <c r="AK4" s="172"/>
      <c r="AL4" s="172"/>
      <c r="AM4" s="172"/>
      <c r="AN4" s="172"/>
      <c r="AO4" s="172"/>
      <c r="AP4" s="172"/>
      <c r="AQ4" s="172"/>
      <c r="AR4" s="172"/>
      <c r="AS4" s="172"/>
      <c r="AT4" s="172"/>
      <c r="AU4" s="172"/>
      <c r="AV4" s="172"/>
      <c r="AW4" s="172"/>
      <c r="AX4" s="172"/>
      <c r="AY4" s="172"/>
      <c r="AZ4" s="172"/>
    </row>
    <row r="5" spans="1:52" hidden="1" x14ac:dyDescent="0.25">
      <c r="B5" s="191"/>
      <c r="C5" s="191"/>
      <c r="D5" s="191"/>
      <c r="E5" s="191"/>
      <c r="F5" s="191"/>
      <c r="G5" s="191"/>
      <c r="H5" s="191"/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72"/>
      <c r="AD5" s="172"/>
      <c r="AE5" s="172"/>
      <c r="AF5" s="172"/>
      <c r="AG5" s="172"/>
      <c r="AH5" s="172"/>
      <c r="AI5" s="172"/>
      <c r="AJ5" s="172"/>
      <c r="AK5" s="172"/>
      <c r="AL5" s="172"/>
      <c r="AM5" s="172"/>
      <c r="AN5" s="172"/>
      <c r="AO5" s="172"/>
      <c r="AP5" s="172"/>
      <c r="AQ5" s="172"/>
      <c r="AR5" s="172"/>
      <c r="AS5" s="172"/>
      <c r="AT5" s="172"/>
      <c r="AU5" s="172"/>
      <c r="AV5" s="172"/>
      <c r="AW5" s="172"/>
      <c r="AX5" s="172"/>
      <c r="AY5" s="172"/>
      <c r="AZ5" s="172"/>
    </row>
    <row r="6" spans="1:52" x14ac:dyDescent="0.25"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72"/>
      <c r="AD6" s="172"/>
      <c r="AE6" s="172"/>
      <c r="AF6" s="172"/>
      <c r="AG6" s="172"/>
      <c r="AH6" s="172"/>
      <c r="AI6" s="172"/>
      <c r="AJ6" s="172"/>
      <c r="AK6" s="172"/>
      <c r="AL6" s="172"/>
      <c r="AM6" s="172"/>
      <c r="AN6" s="172"/>
      <c r="AO6" s="172"/>
      <c r="AP6" s="172"/>
      <c r="AQ6" s="172"/>
      <c r="AR6" s="172"/>
      <c r="AS6" s="172"/>
      <c r="AT6" s="172"/>
      <c r="AU6" s="172"/>
      <c r="AV6" s="172"/>
      <c r="AW6" s="172"/>
      <c r="AX6" s="172"/>
      <c r="AY6" s="172"/>
      <c r="AZ6" s="172"/>
    </row>
    <row r="7" spans="1:52" x14ac:dyDescent="0.25">
      <c r="A7" s="307" t="s">
        <v>142</v>
      </c>
      <c r="B7" s="194"/>
      <c r="C7" s="194" t="s">
        <v>139</v>
      </c>
      <c r="D7" s="194"/>
      <c r="E7" s="194"/>
      <c r="F7" s="194"/>
      <c r="G7" s="194"/>
      <c r="L7" s="172"/>
      <c r="M7" s="172"/>
      <c r="N7" s="172"/>
      <c r="O7" s="172"/>
      <c r="P7" s="172"/>
      <c r="Q7" s="172"/>
      <c r="R7" s="172"/>
      <c r="S7" s="172"/>
      <c r="T7" s="172"/>
      <c r="U7" s="172"/>
      <c r="V7" s="172"/>
      <c r="W7" s="172"/>
      <c r="X7" s="172"/>
      <c r="Y7" s="172"/>
      <c r="Z7" s="172"/>
      <c r="AA7" s="172"/>
      <c r="AB7" s="172"/>
      <c r="AC7" s="172"/>
      <c r="AD7" s="172"/>
      <c r="AE7" s="172"/>
      <c r="AF7" s="172"/>
      <c r="AG7" s="172"/>
      <c r="AH7" s="172"/>
      <c r="AI7" s="172"/>
      <c r="AJ7" s="172"/>
      <c r="AK7" s="172"/>
      <c r="AL7" s="172"/>
      <c r="AM7" s="172"/>
      <c r="AN7" s="172"/>
      <c r="AO7" s="172"/>
      <c r="AP7" s="172"/>
      <c r="AQ7" s="172"/>
      <c r="AR7" s="172"/>
      <c r="AS7" s="172"/>
      <c r="AT7" s="172"/>
      <c r="AU7" s="172"/>
      <c r="AV7" s="172"/>
      <c r="AW7" s="172"/>
      <c r="AX7" s="172"/>
      <c r="AY7" s="172"/>
      <c r="AZ7" s="172"/>
    </row>
    <row r="8" spans="1:52" x14ac:dyDescent="0.25">
      <c r="A8" s="194" t="s">
        <v>141</v>
      </c>
      <c r="B8" s="194"/>
      <c r="C8" s="197"/>
      <c r="D8" s="196"/>
      <c r="E8" s="196"/>
      <c r="F8" s="195">
        <v>835.93299999999999</v>
      </c>
      <c r="G8" s="192" t="s">
        <v>71</v>
      </c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72"/>
      <c r="AD8" s="172"/>
      <c r="AE8" s="172"/>
      <c r="AF8" s="172"/>
      <c r="AG8" s="172"/>
      <c r="AH8" s="172"/>
      <c r="AI8" s="172"/>
      <c r="AJ8" s="172"/>
      <c r="AK8" s="172"/>
      <c r="AL8" s="172"/>
      <c r="AM8" s="172"/>
      <c r="AN8" s="172"/>
      <c r="AO8" s="172"/>
      <c r="AP8" s="172"/>
      <c r="AQ8" s="172"/>
      <c r="AR8" s="172"/>
      <c r="AS8" s="172"/>
      <c r="AT8" s="172"/>
      <c r="AU8" s="172"/>
      <c r="AV8" s="172"/>
      <c r="AW8" s="172"/>
      <c r="AX8" s="172"/>
      <c r="AY8" s="172"/>
      <c r="AZ8" s="172"/>
    </row>
    <row r="9" spans="1:52" x14ac:dyDescent="0.25">
      <c r="A9" s="194" t="s">
        <v>140</v>
      </c>
      <c r="B9" s="194"/>
      <c r="C9" s="193"/>
      <c r="D9" s="193"/>
      <c r="E9" s="193"/>
      <c r="F9" s="193"/>
      <c r="G9" s="192" t="s">
        <v>71</v>
      </c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72"/>
      <c r="AD9" s="172"/>
      <c r="AE9" s="172"/>
      <c r="AF9" s="172"/>
      <c r="AG9" s="172"/>
      <c r="AH9" s="172"/>
      <c r="AI9" s="172"/>
      <c r="AJ9" s="172"/>
      <c r="AK9" s="172"/>
      <c r="AL9" s="172"/>
      <c r="AM9" s="172"/>
      <c r="AN9" s="172"/>
      <c r="AO9" s="172"/>
      <c r="AP9" s="172"/>
      <c r="AQ9" s="172"/>
      <c r="AR9" s="172"/>
      <c r="AS9" s="172"/>
      <c r="AT9" s="172"/>
      <c r="AU9" s="172"/>
      <c r="AV9" s="172"/>
      <c r="AW9" s="172"/>
      <c r="AX9" s="172"/>
      <c r="AY9" s="172"/>
      <c r="AZ9" s="172"/>
    </row>
    <row r="10" spans="1:52" hidden="1" x14ac:dyDescent="0.25">
      <c r="C10" s="191"/>
      <c r="D10" s="191"/>
      <c r="E10" s="191"/>
      <c r="F10" s="191"/>
      <c r="L10" s="172"/>
      <c r="M10" s="172"/>
      <c r="N10" s="172"/>
      <c r="O10" s="172"/>
      <c r="P10" s="172"/>
      <c r="Q10" s="172"/>
      <c r="R10" s="172"/>
      <c r="S10" s="172"/>
      <c r="T10" s="172"/>
      <c r="U10" s="172"/>
      <c r="V10" s="172"/>
      <c r="W10" s="172"/>
      <c r="X10" s="172"/>
      <c r="Y10" s="172"/>
      <c r="Z10" s="172"/>
      <c r="AA10" s="172"/>
      <c r="AB10" s="172"/>
      <c r="AC10" s="172"/>
      <c r="AD10" s="172"/>
      <c r="AE10" s="172"/>
      <c r="AF10" s="172"/>
      <c r="AG10" s="172"/>
      <c r="AH10" s="172"/>
      <c r="AI10" s="172"/>
      <c r="AJ10" s="172"/>
      <c r="AK10" s="172"/>
      <c r="AL10" s="172"/>
      <c r="AM10" s="172"/>
      <c r="AN10" s="172"/>
      <c r="AO10" s="172"/>
      <c r="AP10" s="172"/>
      <c r="AQ10" s="172"/>
      <c r="AR10" s="172"/>
      <c r="AS10" s="172"/>
      <c r="AT10" s="172"/>
      <c r="AU10" s="172"/>
      <c r="AV10" s="172"/>
      <c r="AW10" s="172"/>
      <c r="AX10" s="172"/>
      <c r="AY10" s="172"/>
      <c r="AZ10" s="172"/>
    </row>
    <row r="11" spans="1:52" x14ac:dyDescent="0.25">
      <c r="A11" s="312" t="s">
        <v>161</v>
      </c>
      <c r="B11" s="312"/>
      <c r="C11" s="312"/>
      <c r="D11" s="312"/>
      <c r="E11" s="312"/>
      <c r="F11" s="312"/>
      <c r="G11" s="312"/>
      <c r="H11" s="31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72"/>
      <c r="AD11" s="172"/>
      <c r="AE11" s="172"/>
      <c r="AF11" s="172"/>
      <c r="AG11" s="172"/>
      <c r="AH11" s="172"/>
      <c r="AI11" s="172"/>
      <c r="AJ11" s="172"/>
      <c r="AK11" s="172"/>
      <c r="AL11" s="172"/>
      <c r="AM11" s="172"/>
      <c r="AN11" s="172"/>
      <c r="AO11" s="172"/>
      <c r="AP11" s="172"/>
      <c r="AQ11" s="172"/>
      <c r="AR11" s="172"/>
      <c r="AS11" s="172"/>
      <c r="AT11" s="172"/>
      <c r="AU11" s="172"/>
      <c r="AV11" s="172"/>
      <c r="AW11" s="172"/>
      <c r="AX11" s="172"/>
      <c r="AY11" s="172"/>
      <c r="AZ11" s="172"/>
    </row>
    <row r="12" spans="1:52" x14ac:dyDescent="0.25">
      <c r="A12" s="313" t="s">
        <v>72</v>
      </c>
      <c r="B12" s="313"/>
      <c r="C12" s="313"/>
      <c r="D12" s="313"/>
      <c r="E12" s="313"/>
      <c r="F12" s="313"/>
      <c r="G12" s="313"/>
      <c r="H12" s="313"/>
      <c r="L12" s="172"/>
      <c r="M12" s="172"/>
      <c r="N12" s="172"/>
      <c r="O12" s="172"/>
      <c r="P12" s="172"/>
      <c r="Q12" s="172"/>
      <c r="R12" s="172"/>
      <c r="S12" s="172"/>
      <c r="T12" s="172"/>
      <c r="U12" s="172"/>
      <c r="V12" s="172"/>
      <c r="W12" s="172"/>
      <c r="X12" s="172"/>
      <c r="Y12" s="172"/>
      <c r="Z12" s="172"/>
      <c r="AA12" s="172"/>
      <c r="AB12" s="172"/>
      <c r="AC12" s="172"/>
      <c r="AD12" s="172"/>
      <c r="AE12" s="172"/>
      <c r="AF12" s="172"/>
      <c r="AG12" s="172"/>
      <c r="AH12" s="172"/>
      <c r="AI12" s="172"/>
      <c r="AJ12" s="172"/>
      <c r="AK12" s="172"/>
      <c r="AL12" s="172"/>
      <c r="AM12" s="172"/>
      <c r="AN12" s="172"/>
      <c r="AO12" s="172"/>
      <c r="AP12" s="172"/>
      <c r="AQ12" s="172"/>
      <c r="AR12" s="172"/>
      <c r="AS12" s="172"/>
      <c r="AT12" s="172"/>
      <c r="AU12" s="172"/>
      <c r="AV12" s="172"/>
      <c r="AW12" s="172"/>
      <c r="AX12" s="172"/>
      <c r="AY12" s="172"/>
      <c r="AZ12" s="172"/>
    </row>
    <row r="13" spans="1:52" x14ac:dyDescent="0.25">
      <c r="A13" s="314" t="s">
        <v>139</v>
      </c>
      <c r="B13" s="314"/>
      <c r="C13" s="314"/>
      <c r="D13" s="314"/>
      <c r="E13" s="314"/>
      <c r="F13" s="314"/>
      <c r="G13" s="314"/>
      <c r="H13" s="314"/>
      <c r="L13" s="172"/>
      <c r="M13" s="172"/>
      <c r="N13" s="172"/>
      <c r="O13" s="172"/>
      <c r="P13" s="172"/>
      <c r="Q13" s="172"/>
      <c r="R13" s="172"/>
      <c r="S13" s="172"/>
      <c r="T13" s="172"/>
      <c r="U13" s="172"/>
      <c r="V13" s="172"/>
      <c r="W13" s="172"/>
      <c r="X13" s="172"/>
      <c r="Y13" s="172"/>
      <c r="Z13" s="172"/>
      <c r="AA13" s="172"/>
      <c r="AB13" s="172"/>
      <c r="AC13" s="172"/>
      <c r="AD13" s="172"/>
      <c r="AE13" s="172"/>
      <c r="AF13" s="172"/>
      <c r="AG13" s="172"/>
      <c r="AH13" s="172"/>
      <c r="AI13" s="172"/>
      <c r="AJ13" s="172"/>
      <c r="AK13" s="172"/>
      <c r="AL13" s="172"/>
      <c r="AM13" s="172"/>
      <c r="AN13" s="172"/>
      <c r="AO13" s="172"/>
      <c r="AP13" s="172"/>
      <c r="AQ13" s="172"/>
      <c r="AR13" s="172"/>
      <c r="AS13" s="172"/>
      <c r="AT13" s="172"/>
      <c r="AU13" s="172"/>
      <c r="AV13" s="172"/>
      <c r="AW13" s="172"/>
      <c r="AX13" s="172"/>
      <c r="AY13" s="172"/>
      <c r="AZ13" s="172"/>
    </row>
    <row r="14" spans="1:52" x14ac:dyDescent="0.25">
      <c r="L14" s="172"/>
      <c r="M14" s="172"/>
      <c r="N14" s="172"/>
      <c r="O14" s="172"/>
      <c r="P14" s="172"/>
      <c r="Q14" s="172"/>
      <c r="R14" s="172"/>
      <c r="S14" s="172"/>
      <c r="T14" s="172"/>
      <c r="U14" s="172"/>
      <c r="V14" s="172"/>
      <c r="W14" s="172"/>
      <c r="X14" s="172"/>
      <c r="Y14" s="172"/>
      <c r="Z14" s="172"/>
      <c r="AA14" s="172"/>
      <c r="AB14" s="172"/>
      <c r="AC14" s="172"/>
      <c r="AD14" s="172"/>
      <c r="AE14" s="172"/>
      <c r="AF14" s="172"/>
      <c r="AG14" s="172"/>
      <c r="AH14" s="172"/>
      <c r="AI14" s="172"/>
      <c r="AJ14" s="172"/>
      <c r="AK14" s="172"/>
      <c r="AL14" s="172"/>
      <c r="AM14" s="172"/>
      <c r="AN14" s="172"/>
      <c r="AO14" s="172"/>
      <c r="AP14" s="172"/>
      <c r="AQ14" s="172"/>
      <c r="AR14" s="172"/>
      <c r="AS14" s="172"/>
      <c r="AT14" s="172"/>
      <c r="AU14" s="172"/>
      <c r="AV14" s="172"/>
      <c r="AW14" s="172"/>
      <c r="AX14" s="172"/>
      <c r="AY14" s="172"/>
      <c r="AZ14" s="172"/>
    </row>
    <row r="15" spans="1:52" x14ac:dyDescent="0.25">
      <c r="A15" s="315" t="s">
        <v>73</v>
      </c>
      <c r="B15" s="315"/>
      <c r="C15" s="315"/>
      <c r="D15" s="315"/>
      <c r="E15" s="315"/>
      <c r="F15" s="315"/>
      <c r="G15" s="315"/>
      <c r="H15" s="315"/>
      <c r="L15" s="172"/>
      <c r="M15" s="172"/>
      <c r="N15" s="172"/>
      <c r="O15" s="172"/>
      <c r="P15" s="172"/>
      <c r="Q15" s="172"/>
      <c r="R15" s="172"/>
      <c r="S15" s="172"/>
      <c r="T15" s="172"/>
      <c r="U15" s="172"/>
      <c r="V15" s="172"/>
      <c r="W15" s="172"/>
      <c r="X15" s="172"/>
      <c r="Y15" s="172"/>
      <c r="Z15" s="172"/>
      <c r="AA15" s="172"/>
      <c r="AB15" s="172"/>
      <c r="AC15" s="172"/>
      <c r="AD15" s="172"/>
      <c r="AE15" s="172"/>
      <c r="AF15" s="172"/>
      <c r="AG15" s="172"/>
      <c r="AH15" s="172"/>
      <c r="AI15" s="172"/>
      <c r="AJ15" s="172"/>
      <c r="AK15" s="172"/>
      <c r="AL15" s="172"/>
      <c r="AM15" s="172"/>
      <c r="AN15" s="172"/>
      <c r="AO15" s="172"/>
      <c r="AP15" s="172"/>
      <c r="AQ15" s="172"/>
      <c r="AR15" s="172"/>
      <c r="AS15" s="172"/>
      <c r="AT15" s="172"/>
      <c r="AU15" s="172"/>
      <c r="AV15" s="172"/>
      <c r="AW15" s="172"/>
      <c r="AX15" s="172"/>
      <c r="AY15" s="172"/>
      <c r="AZ15" s="172"/>
    </row>
    <row r="16" spans="1:52" ht="27.75" customHeight="1" x14ac:dyDescent="0.25">
      <c r="A16" s="309" t="s">
        <v>175</v>
      </c>
      <c r="B16" s="309"/>
      <c r="C16" s="309"/>
      <c r="D16" s="309"/>
      <c r="E16" s="309"/>
      <c r="F16" s="309"/>
      <c r="G16" s="309"/>
      <c r="H16" s="309"/>
      <c r="L16" s="172"/>
      <c r="M16" s="172"/>
      <c r="N16" s="172"/>
      <c r="O16" s="172"/>
      <c r="P16" s="172"/>
      <c r="Q16" s="172"/>
      <c r="R16" s="172"/>
      <c r="S16" s="172"/>
      <c r="T16" s="172"/>
      <c r="U16" s="172"/>
      <c r="V16" s="172"/>
      <c r="W16" s="172"/>
      <c r="X16" s="172"/>
      <c r="Y16" s="172"/>
      <c r="Z16" s="172"/>
      <c r="AA16" s="172"/>
      <c r="AB16" s="172"/>
      <c r="AC16" s="172"/>
      <c r="AD16" s="172"/>
      <c r="AE16" s="172"/>
      <c r="AF16" s="172"/>
      <c r="AG16" s="172"/>
      <c r="AH16" s="172"/>
      <c r="AI16" s="172"/>
      <c r="AJ16" s="172"/>
      <c r="AK16" s="172"/>
      <c r="AL16" s="172"/>
      <c r="AM16" s="172"/>
      <c r="AN16" s="172"/>
      <c r="AO16" s="172"/>
      <c r="AP16" s="172"/>
      <c r="AQ16" s="172"/>
      <c r="AR16" s="172"/>
      <c r="AS16" s="172"/>
      <c r="AT16" s="172"/>
      <c r="AU16" s="172"/>
      <c r="AV16" s="172"/>
      <c r="AW16" s="172"/>
      <c r="AX16" s="172"/>
      <c r="AY16" s="172"/>
      <c r="AZ16" s="172"/>
    </row>
    <row r="17" spans="1:52" x14ac:dyDescent="0.25">
      <c r="A17" s="191"/>
      <c r="B17" s="191"/>
      <c r="C17" s="191"/>
      <c r="D17" s="191"/>
      <c r="E17" s="191"/>
      <c r="F17" s="191"/>
      <c r="G17" s="191"/>
      <c r="H17" s="191"/>
      <c r="K17" s="203" t="s">
        <v>162</v>
      </c>
      <c r="L17" s="172"/>
      <c r="M17" s="172"/>
      <c r="N17" s="172"/>
      <c r="O17" s="172"/>
      <c r="P17" s="172"/>
      <c r="Q17" s="172"/>
      <c r="R17" s="172"/>
      <c r="S17" s="172"/>
      <c r="T17" s="172"/>
      <c r="U17" s="172"/>
      <c r="V17" s="172"/>
      <c r="W17" s="172"/>
      <c r="X17" s="172"/>
      <c r="Y17" s="172"/>
      <c r="Z17" s="172"/>
      <c r="AA17" s="172"/>
      <c r="AB17" s="172"/>
      <c r="AC17" s="172"/>
      <c r="AD17" s="172"/>
      <c r="AE17" s="172"/>
      <c r="AF17" s="172"/>
      <c r="AG17" s="172"/>
      <c r="AH17" s="172"/>
      <c r="AI17" s="172"/>
      <c r="AJ17" s="172"/>
      <c r="AK17" s="172"/>
      <c r="AL17" s="172"/>
      <c r="AM17" s="172"/>
      <c r="AN17" s="172"/>
      <c r="AO17" s="172"/>
      <c r="AP17" s="172"/>
      <c r="AQ17" s="172"/>
      <c r="AR17" s="172"/>
      <c r="AS17" s="172"/>
      <c r="AT17" s="172"/>
      <c r="AU17" s="172"/>
      <c r="AV17" s="172"/>
      <c r="AW17" s="172"/>
      <c r="AX17" s="172"/>
      <c r="AY17" s="172"/>
      <c r="AZ17" s="172"/>
    </row>
    <row r="18" spans="1:52" x14ac:dyDescent="0.25">
      <c r="A18" s="316" t="s">
        <v>179</v>
      </c>
      <c r="B18" s="316"/>
      <c r="C18" s="316"/>
      <c r="D18" s="316"/>
      <c r="E18" s="316"/>
      <c r="F18" s="316"/>
      <c r="G18" s="316"/>
      <c r="H18" s="316"/>
      <c r="L18" s="172"/>
      <c r="M18" s="172"/>
      <c r="N18" s="172"/>
      <c r="O18" s="172"/>
      <c r="P18" s="172"/>
      <c r="Q18" s="172"/>
      <c r="R18" s="172"/>
      <c r="S18" s="172"/>
      <c r="T18" s="172"/>
      <c r="U18" s="172"/>
      <c r="V18" s="172"/>
      <c r="W18" s="172"/>
      <c r="X18" s="172"/>
      <c r="Y18" s="172"/>
      <c r="Z18" s="172"/>
      <c r="AA18" s="172"/>
      <c r="AB18" s="172"/>
      <c r="AC18" s="172"/>
      <c r="AD18" s="172"/>
      <c r="AE18" s="172"/>
      <c r="AF18" s="172"/>
      <c r="AG18" s="172"/>
      <c r="AH18" s="172"/>
      <c r="AI18" s="172"/>
      <c r="AJ18" s="172"/>
      <c r="AK18" s="172"/>
      <c r="AL18" s="172"/>
      <c r="AM18" s="172"/>
      <c r="AN18" s="172"/>
      <c r="AO18" s="172"/>
      <c r="AP18" s="172"/>
      <c r="AQ18" s="172"/>
      <c r="AR18" s="172"/>
      <c r="AS18" s="172"/>
      <c r="AT18" s="172"/>
      <c r="AU18" s="172"/>
      <c r="AV18" s="172"/>
      <c r="AW18" s="172"/>
      <c r="AX18" s="172"/>
      <c r="AY18" s="172"/>
      <c r="AZ18" s="172"/>
    </row>
    <row r="19" spans="1:52" ht="4.9000000000000004" customHeight="1" x14ac:dyDescent="0.25">
      <c r="L19" s="172"/>
      <c r="M19" s="172"/>
      <c r="N19" s="172"/>
      <c r="O19" s="172"/>
      <c r="P19" s="172"/>
      <c r="Q19" s="172"/>
      <c r="R19" s="172"/>
      <c r="S19" s="172"/>
      <c r="T19" s="172"/>
      <c r="U19" s="172"/>
      <c r="V19" s="172"/>
      <c r="W19" s="172"/>
      <c r="X19" s="172"/>
      <c r="Y19" s="172"/>
      <c r="Z19" s="172"/>
      <c r="AA19" s="172"/>
      <c r="AB19" s="172"/>
      <c r="AC19" s="172"/>
      <c r="AD19" s="172"/>
      <c r="AE19" s="172"/>
      <c r="AF19" s="172"/>
      <c r="AG19" s="172"/>
      <c r="AH19" s="172"/>
      <c r="AI19" s="172"/>
      <c r="AJ19" s="172"/>
      <c r="AK19" s="172"/>
      <c r="AL19" s="172"/>
      <c r="AM19" s="172"/>
      <c r="AN19" s="172"/>
      <c r="AO19" s="172"/>
      <c r="AP19" s="172"/>
      <c r="AQ19" s="172"/>
      <c r="AR19" s="172"/>
      <c r="AS19" s="172"/>
      <c r="AT19" s="172"/>
      <c r="AU19" s="172"/>
      <c r="AV19" s="172"/>
      <c r="AW19" s="172"/>
      <c r="AX19" s="172"/>
      <c r="AY19" s="172"/>
      <c r="AZ19" s="172"/>
    </row>
    <row r="20" spans="1:52" ht="5.0999999999999996" customHeight="1" x14ac:dyDescent="0.25">
      <c r="L20" s="172"/>
      <c r="M20" s="172"/>
      <c r="N20" s="172"/>
      <c r="O20" s="172"/>
      <c r="P20" s="172"/>
      <c r="Q20" s="172"/>
      <c r="R20" s="172"/>
      <c r="S20" s="172"/>
      <c r="T20" s="172"/>
      <c r="U20" s="172"/>
      <c r="V20" s="172"/>
      <c r="W20" s="172"/>
      <c r="X20" s="172"/>
      <c r="Y20" s="172"/>
      <c r="Z20" s="172"/>
      <c r="AA20" s="172"/>
      <c r="AB20" s="172"/>
      <c r="AC20" s="172"/>
      <c r="AD20" s="172"/>
      <c r="AE20" s="172"/>
      <c r="AF20" s="172"/>
      <c r="AG20" s="172"/>
      <c r="AH20" s="172"/>
      <c r="AI20" s="172"/>
      <c r="AJ20" s="172"/>
      <c r="AK20" s="172"/>
      <c r="AL20" s="172"/>
      <c r="AM20" s="172"/>
      <c r="AN20" s="172"/>
      <c r="AO20" s="172"/>
      <c r="AP20" s="172"/>
      <c r="AQ20" s="172"/>
      <c r="AR20" s="172"/>
      <c r="AS20" s="172"/>
      <c r="AT20" s="172"/>
      <c r="AU20" s="172"/>
      <c r="AV20" s="172"/>
      <c r="AW20" s="172"/>
      <c r="AX20" s="172"/>
      <c r="AY20" s="172"/>
      <c r="AZ20" s="172"/>
    </row>
    <row r="21" spans="1:52" ht="11.1" customHeight="1" x14ac:dyDescent="0.25">
      <c r="A21" s="317" t="s">
        <v>138</v>
      </c>
      <c r="B21" s="317" t="s">
        <v>137</v>
      </c>
      <c r="C21" s="317" t="s">
        <v>49</v>
      </c>
      <c r="D21" s="319" t="s">
        <v>136</v>
      </c>
      <c r="E21" s="320"/>
      <c r="F21" s="320"/>
      <c r="G21" s="321"/>
      <c r="H21" s="317" t="s">
        <v>135</v>
      </c>
      <c r="L21" s="172"/>
      <c r="M21" s="172"/>
      <c r="N21" s="172"/>
      <c r="O21" s="172"/>
      <c r="P21" s="172"/>
      <c r="Q21" s="172"/>
      <c r="R21" s="172"/>
      <c r="S21" s="172"/>
      <c r="T21" s="172"/>
      <c r="U21" s="172"/>
      <c r="V21" s="172"/>
      <c r="W21" s="172"/>
      <c r="X21" s="172"/>
      <c r="Y21" s="172"/>
      <c r="Z21" s="172"/>
      <c r="AA21" s="172"/>
      <c r="AB21" s="172"/>
      <c r="AC21" s="172"/>
      <c r="AD21" s="172"/>
      <c r="AE21" s="172"/>
      <c r="AF21" s="172"/>
      <c r="AG21" s="172"/>
      <c r="AH21" s="172"/>
      <c r="AI21" s="172"/>
      <c r="AJ21" s="172"/>
      <c r="AK21" s="172"/>
      <c r="AL21" s="172"/>
      <c r="AM21" s="172"/>
      <c r="AN21" s="172"/>
      <c r="AO21" s="172"/>
      <c r="AP21" s="172"/>
      <c r="AQ21" s="172"/>
      <c r="AR21" s="172"/>
      <c r="AS21" s="172"/>
      <c r="AT21" s="172"/>
      <c r="AU21" s="172"/>
      <c r="AV21" s="172"/>
      <c r="AW21" s="172"/>
      <c r="AX21" s="172"/>
      <c r="AY21" s="172"/>
      <c r="AZ21" s="172"/>
    </row>
    <row r="22" spans="1:52" ht="54.95" customHeight="1" thickBot="1" x14ac:dyDescent="0.3">
      <c r="A22" s="318"/>
      <c r="B22" s="318"/>
      <c r="C22" s="318"/>
      <c r="D22" s="190" t="s">
        <v>5</v>
      </c>
      <c r="E22" s="190" t="s">
        <v>6</v>
      </c>
      <c r="F22" s="190" t="s">
        <v>134</v>
      </c>
      <c r="G22" s="190" t="s">
        <v>8</v>
      </c>
      <c r="H22" s="318"/>
      <c r="L22" s="172"/>
      <c r="M22" s="172"/>
      <c r="N22" s="172"/>
      <c r="O22" s="172"/>
      <c r="P22" s="172"/>
      <c r="Q22" s="172"/>
      <c r="R22" s="172"/>
      <c r="S22" s="172"/>
      <c r="T22" s="172"/>
      <c r="U22" s="172"/>
      <c r="V22" s="172"/>
      <c r="W22" s="172"/>
      <c r="X22" s="172"/>
      <c r="Y22" s="172"/>
      <c r="Z22" s="172"/>
      <c r="AA22" s="172"/>
      <c r="AB22" s="172"/>
      <c r="AC22" s="172"/>
      <c r="AD22" s="172"/>
      <c r="AE22" s="172"/>
      <c r="AF22" s="172"/>
      <c r="AG22" s="172"/>
      <c r="AH22" s="172"/>
      <c r="AI22" s="172"/>
      <c r="AJ22" s="172"/>
      <c r="AK22" s="172"/>
      <c r="AL22" s="172"/>
      <c r="AM22" s="172"/>
      <c r="AN22" s="172"/>
      <c r="AO22" s="172"/>
      <c r="AP22" s="172"/>
      <c r="AQ22" s="172"/>
      <c r="AR22" s="172"/>
      <c r="AS22" s="172"/>
      <c r="AT22" s="172"/>
      <c r="AU22" s="172"/>
      <c r="AV22" s="172"/>
      <c r="AW22" s="172"/>
      <c r="AX22" s="172"/>
      <c r="AY22" s="172"/>
      <c r="AZ22" s="172"/>
    </row>
    <row r="23" spans="1:52" ht="11.25" thickTop="1" x14ac:dyDescent="0.25">
      <c r="A23" s="189">
        <v>1</v>
      </c>
      <c r="B23" s="189">
        <v>2</v>
      </c>
      <c r="C23" s="189">
        <v>3</v>
      </c>
      <c r="D23" s="189">
        <v>4</v>
      </c>
      <c r="E23" s="189">
        <v>5</v>
      </c>
      <c r="F23" s="189">
        <v>6</v>
      </c>
      <c r="G23" s="189">
        <v>7</v>
      </c>
      <c r="H23" s="189">
        <v>8</v>
      </c>
      <c r="L23" s="172"/>
      <c r="M23" s="172"/>
      <c r="N23" s="172"/>
      <c r="O23" s="172"/>
      <c r="P23" s="172"/>
      <c r="Q23" s="172"/>
      <c r="R23" s="172"/>
      <c r="S23" s="172"/>
      <c r="T23" s="172"/>
      <c r="U23" s="172"/>
      <c r="V23" s="172"/>
      <c r="W23" s="172"/>
      <c r="X23" s="172"/>
      <c r="Y23" s="172"/>
      <c r="Z23" s="172"/>
      <c r="AA23" s="172"/>
      <c r="AB23" s="172"/>
      <c r="AC23" s="172"/>
      <c r="AD23" s="172"/>
      <c r="AE23" s="172"/>
      <c r="AF23" s="172"/>
      <c r="AG23" s="172"/>
      <c r="AH23" s="172"/>
      <c r="AI23" s="172"/>
      <c r="AJ23" s="172"/>
      <c r="AK23" s="172"/>
      <c r="AL23" s="172"/>
      <c r="AM23" s="172"/>
      <c r="AN23" s="172"/>
      <c r="AO23" s="172"/>
      <c r="AP23" s="172"/>
      <c r="AQ23" s="172"/>
      <c r="AR23" s="172"/>
      <c r="AS23" s="172"/>
      <c r="AT23" s="172"/>
      <c r="AU23" s="172"/>
      <c r="AV23" s="172"/>
      <c r="AW23" s="172"/>
      <c r="AX23" s="172"/>
      <c r="AY23" s="172"/>
      <c r="AZ23" s="172"/>
    </row>
    <row r="24" spans="1:52" x14ac:dyDescent="0.25">
      <c r="A24" s="186"/>
      <c r="B24" s="186"/>
      <c r="C24" s="186"/>
      <c r="D24" s="186"/>
      <c r="E24" s="186"/>
      <c r="F24" s="186"/>
      <c r="G24" s="186"/>
      <c r="H24" s="186"/>
      <c r="L24" s="172"/>
      <c r="M24" s="172"/>
      <c r="N24" s="172"/>
      <c r="O24" s="172"/>
      <c r="P24" s="172"/>
      <c r="Q24" s="172"/>
      <c r="R24" s="172"/>
      <c r="S24" s="172"/>
      <c r="T24" s="172"/>
      <c r="U24" s="172"/>
      <c r="V24" s="172"/>
      <c r="W24" s="172"/>
      <c r="X24" s="172"/>
      <c r="Y24" s="172"/>
      <c r="Z24" s="172"/>
      <c r="AA24" s="172"/>
      <c r="AB24" s="172"/>
      <c r="AC24" s="172"/>
      <c r="AD24" s="172"/>
      <c r="AE24" s="172"/>
      <c r="AF24" s="172"/>
      <c r="AG24" s="172"/>
      <c r="AH24" s="172"/>
      <c r="AI24" s="172"/>
      <c r="AJ24" s="172"/>
      <c r="AK24" s="172"/>
      <c r="AL24" s="172"/>
      <c r="AM24" s="172"/>
      <c r="AN24" s="172"/>
      <c r="AO24" s="172"/>
      <c r="AP24" s="172"/>
      <c r="AQ24" s="172"/>
      <c r="AR24" s="172"/>
      <c r="AS24" s="172"/>
      <c r="AT24" s="172"/>
      <c r="AU24" s="172"/>
      <c r="AV24" s="172"/>
      <c r="AW24" s="172"/>
      <c r="AX24" s="172"/>
      <c r="AY24" s="172"/>
      <c r="AZ24" s="172"/>
    </row>
    <row r="25" spans="1:52" hidden="1" x14ac:dyDescent="0.25">
      <c r="A25" s="186"/>
      <c r="B25" s="180" t="s">
        <v>133</v>
      </c>
      <c r="C25" s="180" t="s">
        <v>132</v>
      </c>
      <c r="D25" s="188"/>
      <c r="E25" s="188"/>
      <c r="F25" s="188"/>
      <c r="G25" s="188"/>
      <c r="H25" s="188"/>
      <c r="L25" s="172"/>
      <c r="M25" s="172"/>
      <c r="N25" s="172"/>
      <c r="O25" s="172"/>
      <c r="P25" s="172"/>
      <c r="Q25" s="172"/>
      <c r="R25" s="172"/>
      <c r="S25" s="172"/>
      <c r="T25" s="172"/>
      <c r="U25" s="172"/>
      <c r="V25" s="172"/>
      <c r="W25" s="172"/>
      <c r="X25" s="172"/>
      <c r="Y25" s="172"/>
      <c r="Z25" s="172"/>
      <c r="AA25" s="172"/>
      <c r="AB25" s="172"/>
      <c r="AC25" s="172"/>
      <c r="AD25" s="172"/>
      <c r="AE25" s="172"/>
      <c r="AF25" s="172"/>
      <c r="AG25" s="172"/>
      <c r="AH25" s="172"/>
      <c r="AI25" s="172"/>
      <c r="AJ25" s="172"/>
      <c r="AK25" s="172"/>
      <c r="AL25" s="172"/>
      <c r="AM25" s="172"/>
      <c r="AN25" s="172"/>
      <c r="AO25" s="172"/>
      <c r="AP25" s="172"/>
      <c r="AQ25" s="172"/>
      <c r="AR25" s="172"/>
      <c r="AS25" s="172"/>
      <c r="AT25" s="172"/>
      <c r="AU25" s="172"/>
      <c r="AV25" s="172"/>
      <c r="AW25" s="172"/>
      <c r="AX25" s="172"/>
      <c r="AY25" s="172"/>
      <c r="AZ25" s="172"/>
    </row>
    <row r="26" spans="1:52" ht="31.5" hidden="1" x14ac:dyDescent="0.25">
      <c r="A26" s="186"/>
      <c r="B26" s="180" t="s">
        <v>131</v>
      </c>
      <c r="C26" s="180" t="s">
        <v>130</v>
      </c>
      <c r="D26" s="176"/>
      <c r="E26" s="176"/>
      <c r="F26" s="176"/>
      <c r="G26" s="187">
        <v>0</v>
      </c>
      <c r="H26" s="176">
        <v>0</v>
      </c>
      <c r="I26" s="292">
        <v>3.91</v>
      </c>
      <c r="L26" s="172"/>
      <c r="M26" s="172"/>
      <c r="N26" s="172"/>
      <c r="O26" s="172"/>
      <c r="P26" s="172"/>
      <c r="Q26" s="172"/>
      <c r="R26" s="172"/>
      <c r="S26" s="172"/>
      <c r="T26" s="172"/>
      <c r="U26" s="172"/>
      <c r="V26" s="172"/>
      <c r="W26" s="172"/>
      <c r="X26" s="172"/>
      <c r="Y26" s="172"/>
      <c r="Z26" s="172"/>
      <c r="AA26" s="172"/>
      <c r="AB26" s="172"/>
      <c r="AC26" s="172"/>
      <c r="AD26" s="172"/>
      <c r="AE26" s="172"/>
      <c r="AF26" s="172"/>
      <c r="AG26" s="172"/>
      <c r="AH26" s="172"/>
      <c r="AI26" s="172"/>
      <c r="AJ26" s="172"/>
      <c r="AK26" s="172"/>
      <c r="AL26" s="172"/>
      <c r="AM26" s="172"/>
      <c r="AN26" s="172"/>
      <c r="AO26" s="172"/>
      <c r="AP26" s="172"/>
      <c r="AQ26" s="172"/>
      <c r="AR26" s="172"/>
      <c r="AS26" s="172"/>
      <c r="AT26" s="172"/>
      <c r="AU26" s="172"/>
      <c r="AV26" s="172"/>
      <c r="AW26" s="172"/>
      <c r="AX26" s="172"/>
      <c r="AY26" s="172"/>
      <c r="AZ26" s="172"/>
    </row>
    <row r="27" spans="1:52" hidden="1" x14ac:dyDescent="0.25">
      <c r="A27" s="186"/>
      <c r="B27" s="180" t="s">
        <v>129</v>
      </c>
      <c r="C27" s="180" t="s">
        <v>128</v>
      </c>
      <c r="D27" s="176"/>
      <c r="E27" s="176"/>
      <c r="F27" s="176"/>
      <c r="G27" s="187">
        <v>0</v>
      </c>
      <c r="H27" s="176">
        <v>0</v>
      </c>
      <c r="I27" s="292">
        <v>3.83</v>
      </c>
      <c r="L27" s="172"/>
      <c r="M27" s="172"/>
      <c r="N27" s="172"/>
      <c r="O27" s="172"/>
      <c r="P27" s="172"/>
      <c r="Q27" s="172"/>
      <c r="R27" s="172"/>
      <c r="S27" s="172"/>
      <c r="T27" s="172"/>
      <c r="U27" s="172"/>
      <c r="V27" s="172"/>
      <c r="W27" s="172"/>
      <c r="X27" s="172"/>
      <c r="Y27" s="172"/>
      <c r="Z27" s="172"/>
      <c r="AA27" s="172"/>
      <c r="AB27" s="172"/>
      <c r="AC27" s="172"/>
      <c r="AD27" s="172"/>
      <c r="AE27" s="172"/>
      <c r="AF27" s="172"/>
      <c r="AG27" s="172"/>
      <c r="AH27" s="172"/>
      <c r="AI27" s="172"/>
      <c r="AJ27" s="172"/>
      <c r="AK27" s="172"/>
      <c r="AL27" s="172"/>
      <c r="AM27" s="172"/>
      <c r="AN27" s="172"/>
      <c r="AO27" s="172"/>
      <c r="AP27" s="172"/>
      <c r="AQ27" s="172"/>
      <c r="AR27" s="172"/>
      <c r="AS27" s="172"/>
      <c r="AT27" s="172"/>
      <c r="AU27" s="172"/>
      <c r="AV27" s="172"/>
      <c r="AW27" s="172"/>
      <c r="AX27" s="172"/>
      <c r="AY27" s="172"/>
      <c r="AZ27" s="172"/>
    </row>
    <row r="28" spans="1:52" hidden="1" x14ac:dyDescent="0.25">
      <c r="A28" s="186"/>
      <c r="B28" s="180"/>
      <c r="C28" s="180" t="s">
        <v>127</v>
      </c>
      <c r="D28" s="176"/>
      <c r="E28" s="176"/>
      <c r="F28" s="176"/>
      <c r="G28" s="176">
        <v>0</v>
      </c>
      <c r="H28" s="176">
        <v>0</v>
      </c>
      <c r="L28" s="172"/>
      <c r="M28" s="172"/>
      <c r="N28" s="172"/>
      <c r="O28" s="172"/>
      <c r="P28" s="172"/>
      <c r="Q28" s="172"/>
      <c r="R28" s="172"/>
      <c r="S28" s="172"/>
      <c r="T28" s="172"/>
      <c r="U28" s="172"/>
      <c r="V28" s="172"/>
      <c r="W28" s="172"/>
      <c r="X28" s="172"/>
      <c r="Y28" s="172"/>
      <c r="Z28" s="172"/>
      <c r="AA28" s="172"/>
      <c r="AB28" s="172"/>
      <c r="AC28" s="172"/>
      <c r="AD28" s="172"/>
      <c r="AE28" s="172"/>
      <c r="AF28" s="172"/>
      <c r="AG28" s="172"/>
      <c r="AH28" s="172"/>
      <c r="AI28" s="172"/>
      <c r="AJ28" s="172"/>
      <c r="AK28" s="172"/>
      <c r="AL28" s="172"/>
      <c r="AM28" s="172"/>
      <c r="AN28" s="172"/>
      <c r="AO28" s="172"/>
      <c r="AP28" s="172"/>
      <c r="AQ28" s="172"/>
      <c r="AR28" s="172"/>
      <c r="AS28" s="172"/>
      <c r="AT28" s="172"/>
      <c r="AU28" s="172"/>
      <c r="AV28" s="172"/>
      <c r="AW28" s="172"/>
      <c r="AX28" s="172"/>
      <c r="AY28" s="172"/>
      <c r="AZ28" s="172"/>
    </row>
    <row r="29" spans="1:52" hidden="1" x14ac:dyDescent="0.25">
      <c r="D29" s="176"/>
      <c r="E29" s="176"/>
      <c r="F29" s="176"/>
      <c r="G29" s="176"/>
      <c r="H29" s="176"/>
      <c r="L29" s="172"/>
      <c r="M29" s="172"/>
      <c r="N29" s="172"/>
      <c r="O29" s="172"/>
      <c r="P29" s="172"/>
      <c r="Q29" s="172"/>
      <c r="R29" s="172"/>
      <c r="S29" s="172"/>
      <c r="T29" s="172"/>
      <c r="U29" s="172"/>
      <c r="V29" s="172"/>
      <c r="W29" s="172"/>
      <c r="X29" s="172"/>
      <c r="Y29" s="172"/>
      <c r="Z29" s="172"/>
      <c r="AA29" s="172"/>
      <c r="AB29" s="172"/>
      <c r="AC29" s="172"/>
      <c r="AD29" s="172"/>
      <c r="AE29" s="172"/>
      <c r="AF29" s="172"/>
      <c r="AG29" s="172"/>
      <c r="AH29" s="172"/>
      <c r="AI29" s="172"/>
      <c r="AJ29" s="172"/>
      <c r="AK29" s="172"/>
      <c r="AL29" s="172"/>
      <c r="AM29" s="172"/>
      <c r="AN29" s="172"/>
      <c r="AO29" s="172"/>
      <c r="AP29" s="172"/>
      <c r="AQ29" s="172"/>
      <c r="AR29" s="172"/>
      <c r="AS29" s="172"/>
      <c r="AT29" s="172"/>
      <c r="AU29" s="172"/>
      <c r="AV29" s="172"/>
      <c r="AW29" s="172"/>
      <c r="AX29" s="172"/>
      <c r="AY29" s="172"/>
      <c r="AZ29" s="172"/>
    </row>
    <row r="30" spans="1:52" x14ac:dyDescent="0.25">
      <c r="B30" s="175" t="s">
        <v>126</v>
      </c>
      <c r="C30" s="175" t="s">
        <v>125</v>
      </c>
      <c r="D30" s="176"/>
      <c r="E30" s="176"/>
      <c r="F30" s="176"/>
      <c r="G30" s="176"/>
      <c r="H30" s="176"/>
      <c r="L30" s="172"/>
      <c r="M30" s="172"/>
      <c r="N30" s="172"/>
      <c r="O30" s="172"/>
      <c r="P30" s="172"/>
      <c r="Q30" s="172"/>
      <c r="R30" s="172"/>
      <c r="S30" s="172"/>
      <c r="T30" s="172"/>
      <c r="U30" s="172"/>
      <c r="V30" s="172"/>
      <c r="W30" s="172"/>
      <c r="X30" s="172"/>
      <c r="Y30" s="172"/>
      <c r="Z30" s="172"/>
      <c r="AA30" s="172"/>
      <c r="AB30" s="172"/>
      <c r="AC30" s="172"/>
      <c r="AD30" s="172"/>
      <c r="AE30" s="172"/>
      <c r="AF30" s="172"/>
      <c r="AG30" s="172"/>
      <c r="AH30" s="172"/>
      <c r="AI30" s="172"/>
      <c r="AJ30" s="172"/>
      <c r="AK30" s="172"/>
      <c r="AL30" s="172"/>
      <c r="AM30" s="172"/>
      <c r="AN30" s="172"/>
      <c r="AO30" s="172"/>
      <c r="AP30" s="172"/>
      <c r="AQ30" s="172"/>
      <c r="AR30" s="172"/>
      <c r="AS30" s="172"/>
      <c r="AT30" s="172"/>
      <c r="AU30" s="172"/>
      <c r="AV30" s="172"/>
      <c r="AW30" s="172"/>
      <c r="AX30" s="172"/>
      <c r="AY30" s="172"/>
      <c r="AZ30" s="172"/>
    </row>
    <row r="31" spans="1:52" x14ac:dyDescent="0.25">
      <c r="A31" s="185">
        <v>1</v>
      </c>
      <c r="B31" s="184">
        <v>1</v>
      </c>
      <c r="C31" s="184" t="s">
        <v>178</v>
      </c>
      <c r="D31" s="185">
        <v>21.73</v>
      </c>
      <c r="E31" s="185">
        <v>256.798</v>
      </c>
      <c r="F31" s="185">
        <v>378.113</v>
      </c>
      <c r="G31" s="185"/>
      <c r="H31" s="176">
        <v>656.64099999999996</v>
      </c>
      <c r="I31" s="292">
        <v>2</v>
      </c>
      <c r="J31" s="292">
        <v>3.52</v>
      </c>
      <c r="K31" s="177">
        <v>0.435</v>
      </c>
      <c r="L31" s="172"/>
      <c r="M31" s="172"/>
      <c r="N31" s="172"/>
      <c r="O31" s="172"/>
      <c r="P31" s="172"/>
      <c r="Q31" s="172"/>
      <c r="R31" s="172"/>
      <c r="S31" s="172"/>
      <c r="T31" s="172"/>
      <c r="U31" s="172"/>
      <c r="V31" s="172"/>
      <c r="W31" s="172"/>
      <c r="X31" s="172"/>
      <c r="Y31" s="172"/>
      <c r="Z31" s="172"/>
      <c r="AA31" s="172"/>
      <c r="AB31" s="172"/>
      <c r="AC31" s="172"/>
      <c r="AD31" s="172"/>
      <c r="AE31" s="172"/>
      <c r="AF31" s="172"/>
      <c r="AG31" s="172"/>
      <c r="AH31" s="172"/>
      <c r="AI31" s="172"/>
      <c r="AJ31" s="172"/>
      <c r="AK31" s="172"/>
      <c r="AL31" s="172"/>
      <c r="AM31" s="172"/>
      <c r="AN31" s="172"/>
      <c r="AO31" s="172"/>
      <c r="AP31" s="172"/>
      <c r="AQ31" s="172"/>
      <c r="AR31" s="172"/>
      <c r="AS31" s="172"/>
      <c r="AT31" s="172"/>
      <c r="AU31" s="172"/>
      <c r="AV31" s="172"/>
      <c r="AW31" s="172"/>
      <c r="AX31" s="172"/>
      <c r="AY31" s="172"/>
      <c r="AZ31" s="172"/>
    </row>
    <row r="32" spans="1:52" x14ac:dyDescent="0.25">
      <c r="A32" s="185"/>
      <c r="B32" s="184"/>
      <c r="C32" s="184"/>
      <c r="D32" s="185"/>
      <c r="E32" s="185"/>
      <c r="F32" s="185"/>
      <c r="G32" s="185"/>
      <c r="H32" s="176">
        <v>0</v>
      </c>
      <c r="I32" s="292">
        <v>2</v>
      </c>
      <c r="J32" s="292">
        <v>3.19</v>
      </c>
      <c r="K32" s="177">
        <v>0</v>
      </c>
      <c r="L32" s="172"/>
      <c r="M32" s="172"/>
      <c r="N32" s="172"/>
      <c r="O32" s="172"/>
      <c r="P32" s="172"/>
      <c r="Q32" s="172"/>
      <c r="R32" s="172"/>
      <c r="S32" s="172"/>
      <c r="T32" s="172"/>
      <c r="U32" s="172"/>
      <c r="V32" s="172"/>
      <c r="W32" s="172"/>
      <c r="X32" s="172"/>
      <c r="Y32" s="172"/>
      <c r="Z32" s="172"/>
      <c r="AA32" s="172"/>
      <c r="AB32" s="172"/>
      <c r="AC32" s="172"/>
      <c r="AD32" s="172"/>
      <c r="AE32" s="172"/>
      <c r="AF32" s="172"/>
      <c r="AG32" s="172"/>
      <c r="AH32" s="172"/>
      <c r="AI32" s="172"/>
      <c r="AJ32" s="172"/>
      <c r="AK32" s="172"/>
      <c r="AL32" s="172"/>
      <c r="AM32" s="172"/>
      <c r="AN32" s="172"/>
      <c r="AO32" s="172"/>
      <c r="AP32" s="172"/>
      <c r="AQ32" s="172"/>
      <c r="AR32" s="172"/>
      <c r="AS32" s="172"/>
      <c r="AT32" s="172"/>
      <c r="AU32" s="172"/>
      <c r="AV32" s="172"/>
      <c r="AW32" s="172"/>
      <c r="AX32" s="172"/>
      <c r="AY32" s="172"/>
      <c r="AZ32" s="172"/>
    </row>
    <row r="33" spans="1:52" x14ac:dyDescent="0.25">
      <c r="A33" s="185"/>
      <c r="B33" s="184"/>
      <c r="C33" s="184"/>
      <c r="D33" s="185"/>
      <c r="E33" s="185"/>
      <c r="F33" s="185"/>
      <c r="G33" s="185"/>
      <c r="H33" s="176">
        <v>0</v>
      </c>
      <c r="I33" s="292">
        <v>2</v>
      </c>
      <c r="J33" s="292">
        <v>3.19</v>
      </c>
      <c r="K33" s="177">
        <v>0</v>
      </c>
      <c r="L33" s="172"/>
      <c r="M33" s="172"/>
      <c r="N33" s="172"/>
      <c r="O33" s="172"/>
      <c r="P33" s="172"/>
      <c r="Q33" s="172"/>
      <c r="R33" s="172"/>
      <c r="S33" s="172"/>
      <c r="T33" s="172"/>
      <c r="U33" s="172"/>
      <c r="V33" s="172"/>
      <c r="W33" s="172"/>
      <c r="X33" s="172"/>
      <c r="Y33" s="172"/>
      <c r="Z33" s="172"/>
      <c r="AA33" s="172"/>
      <c r="AB33" s="172"/>
      <c r="AC33" s="172"/>
      <c r="AD33" s="172"/>
      <c r="AE33" s="172"/>
      <c r="AF33" s="172"/>
      <c r="AG33" s="172"/>
      <c r="AH33" s="172"/>
      <c r="AI33" s="172"/>
      <c r="AJ33" s="172"/>
      <c r="AK33" s="172"/>
      <c r="AL33" s="172"/>
      <c r="AM33" s="172"/>
      <c r="AN33" s="172"/>
      <c r="AO33" s="172"/>
      <c r="AP33" s="172"/>
      <c r="AQ33" s="172"/>
      <c r="AR33" s="172"/>
      <c r="AS33" s="172"/>
      <c r="AT33" s="172"/>
      <c r="AU33" s="172"/>
      <c r="AV33" s="172"/>
      <c r="AW33" s="172"/>
      <c r="AX33" s="172"/>
      <c r="AY33" s="172"/>
      <c r="AZ33" s="172"/>
    </row>
    <row r="34" spans="1:52" x14ac:dyDescent="0.25">
      <c r="A34" s="185"/>
      <c r="B34" s="184"/>
      <c r="C34" s="184"/>
      <c r="D34" s="183"/>
      <c r="E34" s="183"/>
      <c r="F34" s="183"/>
      <c r="G34" s="183"/>
      <c r="H34" s="176">
        <v>0</v>
      </c>
      <c r="I34" s="292">
        <v>2</v>
      </c>
      <c r="J34" s="292">
        <v>3.19</v>
      </c>
      <c r="K34" s="177">
        <v>0</v>
      </c>
      <c r="L34" s="172"/>
      <c r="M34" s="172"/>
      <c r="N34" s="172"/>
      <c r="O34" s="172"/>
      <c r="P34" s="172"/>
      <c r="Q34" s="172"/>
      <c r="R34" s="172"/>
      <c r="S34" s="172"/>
      <c r="T34" s="172"/>
      <c r="U34" s="172"/>
      <c r="V34" s="172"/>
      <c r="W34" s="172"/>
      <c r="X34" s="172"/>
      <c r="Y34" s="172"/>
      <c r="Z34" s="172"/>
      <c r="AA34" s="172"/>
      <c r="AB34" s="172"/>
      <c r="AC34" s="172"/>
      <c r="AD34" s="172"/>
      <c r="AE34" s="172"/>
      <c r="AF34" s="172"/>
      <c r="AG34" s="172"/>
      <c r="AH34" s="172"/>
      <c r="AI34" s="172"/>
      <c r="AJ34" s="172"/>
      <c r="AK34" s="172"/>
      <c r="AL34" s="172"/>
      <c r="AM34" s="172"/>
      <c r="AN34" s="172"/>
      <c r="AO34" s="172"/>
      <c r="AP34" s="172"/>
      <c r="AQ34" s="172"/>
      <c r="AR34" s="172"/>
      <c r="AS34" s="172"/>
      <c r="AT34" s="172"/>
      <c r="AU34" s="172"/>
      <c r="AV34" s="172"/>
      <c r="AW34" s="172"/>
      <c r="AX34" s="172"/>
      <c r="AY34" s="172"/>
      <c r="AZ34" s="172"/>
    </row>
    <row r="35" spans="1:52" x14ac:dyDescent="0.25">
      <c r="B35" s="175"/>
      <c r="C35" s="175" t="s">
        <v>124</v>
      </c>
      <c r="D35" s="176">
        <v>21.73</v>
      </c>
      <c r="E35" s="176">
        <v>256.798</v>
      </c>
      <c r="F35" s="176">
        <v>378.113</v>
      </c>
      <c r="G35" s="176">
        <v>0</v>
      </c>
      <c r="H35" s="176">
        <v>656.64099999999996</v>
      </c>
      <c r="L35" s="172"/>
      <c r="M35" s="172"/>
      <c r="N35" s="172"/>
      <c r="O35" s="172"/>
      <c r="P35" s="172"/>
      <c r="Q35" s="172"/>
      <c r="R35" s="172"/>
      <c r="S35" s="172"/>
      <c r="T35" s="172"/>
      <c r="U35" s="172"/>
      <c r="V35" s="172"/>
      <c r="W35" s="172"/>
      <c r="X35" s="172"/>
      <c r="Y35" s="172"/>
      <c r="Z35" s="172"/>
      <c r="AA35" s="172"/>
      <c r="AB35" s="172"/>
      <c r="AC35" s="172"/>
      <c r="AD35" s="172"/>
      <c r="AE35" s="172"/>
      <c r="AF35" s="172"/>
      <c r="AG35" s="172"/>
      <c r="AH35" s="172"/>
      <c r="AI35" s="172"/>
      <c r="AJ35" s="172"/>
      <c r="AK35" s="172"/>
      <c r="AL35" s="172"/>
      <c r="AM35" s="172"/>
      <c r="AN35" s="172"/>
      <c r="AO35" s="172"/>
      <c r="AP35" s="172"/>
      <c r="AQ35" s="172"/>
      <c r="AR35" s="172"/>
      <c r="AS35" s="172"/>
      <c r="AT35" s="172"/>
      <c r="AU35" s="172"/>
      <c r="AV35" s="172"/>
      <c r="AW35" s="172"/>
      <c r="AX35" s="172"/>
      <c r="AY35" s="172"/>
      <c r="AZ35" s="172"/>
    </row>
    <row r="36" spans="1:52" x14ac:dyDescent="0.25">
      <c r="B36" s="175"/>
      <c r="C36" s="175" t="s">
        <v>123</v>
      </c>
      <c r="D36" s="176">
        <v>21.73</v>
      </c>
      <c r="E36" s="176">
        <v>256.798</v>
      </c>
      <c r="F36" s="176">
        <v>378.113</v>
      </c>
      <c r="G36" s="176">
        <v>0</v>
      </c>
      <c r="H36" s="176">
        <v>656.64099999999996</v>
      </c>
      <c r="L36" s="172"/>
      <c r="M36" s="172"/>
      <c r="N36" s="172"/>
      <c r="O36" s="172"/>
      <c r="P36" s="172"/>
      <c r="Q36" s="172"/>
      <c r="R36" s="172"/>
      <c r="S36" s="172"/>
      <c r="T36" s="172"/>
      <c r="U36" s="172"/>
      <c r="V36" s="172"/>
      <c r="W36" s="172"/>
      <c r="X36" s="172"/>
      <c r="Y36" s="172"/>
      <c r="Z36" s="172"/>
      <c r="AA36" s="172"/>
      <c r="AB36" s="172"/>
      <c r="AC36" s="172"/>
      <c r="AD36" s="172"/>
      <c r="AE36" s="172"/>
      <c r="AF36" s="172"/>
      <c r="AG36" s="172"/>
      <c r="AH36" s="172"/>
      <c r="AI36" s="172"/>
      <c r="AJ36" s="172"/>
      <c r="AK36" s="172"/>
      <c r="AL36" s="172"/>
      <c r="AM36" s="172"/>
      <c r="AN36" s="172"/>
      <c r="AO36" s="172"/>
      <c r="AP36" s="172"/>
      <c r="AQ36" s="172"/>
      <c r="AR36" s="172"/>
      <c r="AS36" s="172"/>
      <c r="AT36" s="172"/>
      <c r="AU36" s="172"/>
      <c r="AV36" s="172"/>
      <c r="AW36" s="172"/>
      <c r="AX36" s="172"/>
      <c r="AY36" s="172"/>
      <c r="AZ36" s="172"/>
    </row>
    <row r="37" spans="1:52" x14ac:dyDescent="0.15">
      <c r="D37" s="177"/>
      <c r="E37" s="177"/>
      <c r="F37" s="177"/>
      <c r="G37" s="177"/>
      <c r="H37" s="177"/>
      <c r="K37" s="182"/>
      <c r="L37" s="172"/>
      <c r="M37" s="172"/>
      <c r="N37" s="172"/>
      <c r="O37" s="172"/>
      <c r="P37" s="172"/>
      <c r="Q37" s="172"/>
      <c r="R37" s="172"/>
      <c r="S37" s="172"/>
      <c r="T37" s="172"/>
      <c r="U37" s="172"/>
      <c r="V37" s="172"/>
      <c r="W37" s="172"/>
      <c r="X37" s="172"/>
      <c r="Y37" s="172"/>
      <c r="Z37" s="172"/>
      <c r="AA37" s="172"/>
      <c r="AB37" s="172"/>
      <c r="AC37" s="172"/>
      <c r="AD37" s="172"/>
      <c r="AE37" s="172"/>
      <c r="AF37" s="172"/>
      <c r="AG37" s="172"/>
      <c r="AH37" s="172"/>
      <c r="AI37" s="172"/>
      <c r="AJ37" s="172"/>
      <c r="AK37" s="172"/>
      <c r="AL37" s="172"/>
      <c r="AM37" s="172"/>
      <c r="AN37" s="172"/>
      <c r="AO37" s="172"/>
      <c r="AP37" s="172"/>
      <c r="AQ37" s="172"/>
      <c r="AR37" s="172"/>
      <c r="AS37" s="172"/>
      <c r="AT37" s="172"/>
      <c r="AU37" s="172"/>
      <c r="AV37" s="172"/>
      <c r="AW37" s="172"/>
      <c r="AX37" s="172"/>
      <c r="AY37" s="172"/>
      <c r="AZ37" s="172"/>
    </row>
    <row r="38" spans="1:52" x14ac:dyDescent="0.15">
      <c r="B38" s="175" t="s">
        <v>122</v>
      </c>
      <c r="C38" s="175" t="s">
        <v>121</v>
      </c>
      <c r="D38" s="177"/>
      <c r="E38" s="177"/>
      <c r="F38" s="177"/>
      <c r="G38" s="177"/>
      <c r="H38" s="177"/>
      <c r="K38" s="182"/>
      <c r="L38" s="172"/>
      <c r="M38" s="172"/>
      <c r="N38" s="172"/>
      <c r="O38" s="172"/>
      <c r="P38" s="172"/>
      <c r="Q38" s="172"/>
      <c r="R38" s="172"/>
      <c r="S38" s="172"/>
      <c r="T38" s="172"/>
      <c r="U38" s="172"/>
      <c r="V38" s="172"/>
      <c r="W38" s="172"/>
      <c r="X38" s="172"/>
      <c r="Y38" s="172"/>
      <c r="Z38" s="172"/>
      <c r="AA38" s="172"/>
      <c r="AB38" s="172"/>
      <c r="AC38" s="172"/>
      <c r="AD38" s="172"/>
      <c r="AE38" s="172"/>
      <c r="AF38" s="172"/>
      <c r="AG38" s="172"/>
      <c r="AH38" s="172"/>
      <c r="AI38" s="172"/>
      <c r="AJ38" s="172"/>
      <c r="AK38" s="172"/>
      <c r="AL38" s="172"/>
      <c r="AM38" s="172"/>
      <c r="AN38" s="172"/>
      <c r="AO38" s="172"/>
      <c r="AP38" s="172"/>
      <c r="AQ38" s="172"/>
      <c r="AR38" s="172"/>
      <c r="AS38" s="172"/>
      <c r="AT38" s="172"/>
      <c r="AU38" s="172"/>
      <c r="AV38" s="172"/>
      <c r="AW38" s="172"/>
      <c r="AX38" s="172"/>
      <c r="AY38" s="172"/>
      <c r="AZ38" s="172"/>
    </row>
    <row r="39" spans="1:52" ht="21" x14ac:dyDescent="0.15">
      <c r="B39" s="175" t="s">
        <v>54</v>
      </c>
      <c r="C39" s="175" t="s">
        <v>120</v>
      </c>
      <c r="D39" s="176">
        <v>0.435</v>
      </c>
      <c r="E39" s="176">
        <v>5.1360000000000001</v>
      </c>
      <c r="F39" s="176"/>
      <c r="G39" s="176"/>
      <c r="H39" s="176">
        <v>5.5709999999999997</v>
      </c>
      <c r="K39" s="181"/>
      <c r="L39" s="172"/>
      <c r="M39" s="172"/>
      <c r="N39" s="172"/>
      <c r="O39" s="172"/>
      <c r="P39" s="172"/>
      <c r="Q39" s="172"/>
      <c r="R39" s="172"/>
      <c r="S39" s="172"/>
      <c r="T39" s="172"/>
      <c r="U39" s="172"/>
      <c r="V39" s="172"/>
      <c r="W39" s="172"/>
      <c r="X39" s="172"/>
      <c r="Y39" s="172"/>
      <c r="Z39" s="172"/>
      <c r="AA39" s="172"/>
      <c r="AB39" s="172"/>
      <c r="AC39" s="172"/>
      <c r="AD39" s="172"/>
      <c r="AE39" s="172"/>
      <c r="AF39" s="172"/>
      <c r="AG39" s="172"/>
      <c r="AH39" s="172"/>
      <c r="AI39" s="172"/>
      <c r="AJ39" s="172"/>
      <c r="AK39" s="172"/>
      <c r="AL39" s="172"/>
      <c r="AM39" s="172"/>
      <c r="AN39" s="172"/>
      <c r="AO39" s="172"/>
      <c r="AP39" s="172"/>
      <c r="AQ39" s="172"/>
      <c r="AR39" s="172"/>
      <c r="AS39" s="172"/>
      <c r="AT39" s="172"/>
      <c r="AU39" s="172"/>
      <c r="AV39" s="172"/>
      <c r="AW39" s="172"/>
      <c r="AX39" s="172"/>
      <c r="AY39" s="172"/>
      <c r="AZ39" s="172"/>
    </row>
    <row r="40" spans="1:52" x14ac:dyDescent="0.25">
      <c r="B40" s="175"/>
      <c r="C40" s="175" t="s">
        <v>119</v>
      </c>
      <c r="D40" s="176">
        <v>0.435</v>
      </c>
      <c r="E40" s="176">
        <v>5.1360000000000001</v>
      </c>
      <c r="F40" s="176"/>
      <c r="G40" s="176"/>
      <c r="H40" s="176">
        <v>5.5709999999999997</v>
      </c>
      <c r="L40" s="172"/>
      <c r="M40" s="172"/>
      <c r="N40" s="172"/>
      <c r="O40" s="172"/>
      <c r="P40" s="172"/>
      <c r="Q40" s="172"/>
      <c r="R40" s="172"/>
      <c r="S40" s="172"/>
      <c r="T40" s="172"/>
      <c r="U40" s="172"/>
      <c r="V40" s="172"/>
      <c r="W40" s="172"/>
      <c r="X40" s="172"/>
      <c r="Y40" s="172"/>
      <c r="Z40" s="172"/>
      <c r="AA40" s="172"/>
      <c r="AB40" s="172"/>
      <c r="AC40" s="172"/>
      <c r="AD40" s="172"/>
      <c r="AE40" s="172"/>
      <c r="AF40" s="172"/>
      <c r="AG40" s="172"/>
      <c r="AH40" s="172"/>
      <c r="AI40" s="172"/>
      <c r="AJ40" s="172"/>
      <c r="AK40" s="172"/>
      <c r="AL40" s="172"/>
      <c r="AM40" s="172"/>
      <c r="AN40" s="172"/>
      <c r="AO40" s="172"/>
      <c r="AP40" s="172"/>
      <c r="AQ40" s="172"/>
      <c r="AR40" s="172"/>
      <c r="AS40" s="172"/>
      <c r="AT40" s="172"/>
      <c r="AU40" s="172"/>
      <c r="AV40" s="172"/>
      <c r="AW40" s="172"/>
      <c r="AX40" s="172"/>
      <c r="AY40" s="172"/>
      <c r="AZ40" s="172"/>
    </row>
    <row r="41" spans="1:52" x14ac:dyDescent="0.25">
      <c r="B41" s="175"/>
      <c r="C41" s="175" t="s">
        <v>118</v>
      </c>
      <c r="D41" s="176">
        <v>22.164999999999999</v>
      </c>
      <c r="E41" s="176">
        <v>261.93400000000003</v>
      </c>
      <c r="F41" s="176">
        <v>378.113</v>
      </c>
      <c r="G41" s="176">
        <v>0</v>
      </c>
      <c r="H41" s="176">
        <v>662.21199999999999</v>
      </c>
      <c r="L41" s="172"/>
      <c r="M41" s="172"/>
      <c r="N41" s="172"/>
      <c r="O41" s="172"/>
      <c r="P41" s="172"/>
      <c r="Q41" s="172"/>
      <c r="R41" s="172"/>
      <c r="S41" s="172"/>
      <c r="T41" s="172"/>
      <c r="U41" s="172"/>
      <c r="V41" s="172"/>
      <c r="W41" s="172"/>
      <c r="X41" s="172"/>
      <c r="Y41" s="172"/>
      <c r="Z41" s="172"/>
      <c r="AA41" s="172"/>
      <c r="AB41" s="172"/>
      <c r="AC41" s="172"/>
      <c r="AD41" s="172"/>
      <c r="AE41" s="172"/>
      <c r="AF41" s="172"/>
      <c r="AG41" s="172"/>
      <c r="AH41" s="172"/>
      <c r="AI41" s="172"/>
      <c r="AJ41" s="172"/>
      <c r="AK41" s="172"/>
      <c r="AL41" s="172"/>
      <c r="AM41" s="172"/>
      <c r="AN41" s="172"/>
      <c r="AO41" s="172"/>
      <c r="AP41" s="172"/>
      <c r="AQ41" s="172"/>
      <c r="AR41" s="172"/>
      <c r="AS41" s="172"/>
      <c r="AT41" s="172"/>
      <c r="AU41" s="172"/>
      <c r="AV41" s="172"/>
      <c r="AW41" s="172"/>
      <c r="AX41" s="172"/>
      <c r="AY41" s="172"/>
      <c r="AZ41" s="172"/>
    </row>
    <row r="42" spans="1:52" x14ac:dyDescent="0.25">
      <c r="B42" s="175"/>
      <c r="C42" s="175" t="s">
        <v>117</v>
      </c>
      <c r="D42" s="176">
        <v>22.164999999999999</v>
      </c>
      <c r="E42" s="176">
        <v>261.93400000000003</v>
      </c>
      <c r="F42" s="176"/>
      <c r="G42" s="176"/>
      <c r="H42" s="176">
        <v>284.09899999999999</v>
      </c>
      <c r="L42" s="172"/>
      <c r="M42" s="172"/>
      <c r="N42" s="172"/>
      <c r="O42" s="172"/>
      <c r="P42" s="172"/>
      <c r="Q42" s="172"/>
      <c r="R42" s="172"/>
      <c r="S42" s="172"/>
      <c r="T42" s="172"/>
      <c r="U42" s="172"/>
      <c r="V42" s="172"/>
      <c r="W42" s="172"/>
      <c r="X42" s="172"/>
      <c r="Y42" s="172"/>
      <c r="Z42" s="172"/>
      <c r="AA42" s="172"/>
      <c r="AB42" s="172"/>
      <c r="AC42" s="172"/>
      <c r="AD42" s="172"/>
      <c r="AE42" s="172"/>
      <c r="AF42" s="172"/>
      <c r="AG42" s="172"/>
      <c r="AH42" s="172"/>
      <c r="AI42" s="172"/>
      <c r="AJ42" s="172"/>
      <c r="AK42" s="172"/>
      <c r="AL42" s="172"/>
      <c r="AM42" s="172"/>
      <c r="AN42" s="172"/>
      <c r="AO42" s="172"/>
      <c r="AP42" s="172"/>
      <c r="AQ42" s="172"/>
      <c r="AR42" s="172"/>
      <c r="AS42" s="172"/>
      <c r="AT42" s="172"/>
      <c r="AU42" s="172"/>
      <c r="AV42" s="172"/>
      <c r="AW42" s="172"/>
      <c r="AX42" s="172"/>
      <c r="AY42" s="172"/>
      <c r="AZ42" s="172"/>
    </row>
    <row r="43" spans="1:52" x14ac:dyDescent="0.25">
      <c r="D43" s="176"/>
      <c r="E43" s="176"/>
      <c r="F43" s="177"/>
      <c r="G43" s="177"/>
      <c r="H43" s="176"/>
      <c r="L43" s="172"/>
      <c r="M43" s="172"/>
      <c r="N43" s="172"/>
      <c r="O43" s="172"/>
      <c r="P43" s="172"/>
      <c r="Q43" s="172"/>
      <c r="R43" s="172"/>
      <c r="S43" s="172"/>
      <c r="T43" s="172"/>
      <c r="U43" s="172"/>
      <c r="V43" s="172"/>
      <c r="W43" s="172"/>
      <c r="X43" s="172"/>
      <c r="Y43" s="172"/>
      <c r="Z43" s="172"/>
      <c r="AA43" s="172"/>
      <c r="AB43" s="172"/>
      <c r="AC43" s="172"/>
      <c r="AD43" s="172"/>
      <c r="AE43" s="172"/>
      <c r="AF43" s="172"/>
      <c r="AG43" s="172"/>
      <c r="AH43" s="172"/>
      <c r="AI43" s="172"/>
      <c r="AJ43" s="172"/>
      <c r="AK43" s="172"/>
      <c r="AL43" s="172"/>
      <c r="AM43" s="172"/>
      <c r="AN43" s="172"/>
      <c r="AO43" s="172"/>
      <c r="AP43" s="172"/>
      <c r="AQ43" s="172"/>
      <c r="AR43" s="172"/>
      <c r="AS43" s="172"/>
      <c r="AT43" s="172"/>
      <c r="AU43" s="172"/>
      <c r="AV43" s="172"/>
      <c r="AW43" s="172"/>
      <c r="AX43" s="172"/>
      <c r="AY43" s="172"/>
      <c r="AZ43" s="172"/>
    </row>
    <row r="44" spans="1:52" x14ac:dyDescent="0.25">
      <c r="B44" s="175" t="s">
        <v>116</v>
      </c>
      <c r="C44" s="175" t="s">
        <v>115</v>
      </c>
      <c r="D44" s="176"/>
      <c r="E44" s="176"/>
      <c r="F44" s="177"/>
      <c r="G44" s="177"/>
      <c r="H44" s="176"/>
      <c r="L44" s="172"/>
      <c r="M44" s="172"/>
      <c r="N44" s="172"/>
      <c r="O44" s="172"/>
      <c r="P44" s="172"/>
      <c r="Q44" s="172"/>
      <c r="R44" s="172"/>
      <c r="S44" s="172"/>
      <c r="T44" s="172"/>
      <c r="U44" s="172"/>
      <c r="V44" s="172"/>
      <c r="W44" s="172"/>
      <c r="X44" s="172"/>
      <c r="Y44" s="172"/>
      <c r="Z44" s="172"/>
      <c r="AA44" s="172"/>
      <c r="AB44" s="172"/>
      <c r="AC44" s="172"/>
      <c r="AD44" s="172"/>
      <c r="AE44" s="172"/>
      <c r="AF44" s="172"/>
      <c r="AG44" s="172"/>
      <c r="AH44" s="172"/>
      <c r="AI44" s="172"/>
      <c r="AJ44" s="172"/>
      <c r="AK44" s="172"/>
      <c r="AL44" s="172"/>
      <c r="AM44" s="172"/>
      <c r="AN44" s="172"/>
      <c r="AO44" s="172"/>
      <c r="AP44" s="172"/>
      <c r="AQ44" s="172"/>
      <c r="AR44" s="172"/>
      <c r="AS44" s="172"/>
      <c r="AT44" s="172"/>
      <c r="AU44" s="172"/>
      <c r="AV44" s="172"/>
      <c r="AW44" s="172"/>
      <c r="AX44" s="172"/>
      <c r="AY44" s="172"/>
      <c r="AZ44" s="172"/>
    </row>
    <row r="45" spans="1:52" ht="21" x14ac:dyDescent="0.25">
      <c r="B45" s="175" t="s">
        <v>167</v>
      </c>
      <c r="C45" s="175" t="s">
        <v>114</v>
      </c>
      <c r="D45" s="176">
        <v>0.78</v>
      </c>
      <c r="E45" s="176">
        <v>9.2200000000000006</v>
      </c>
      <c r="F45" s="176"/>
      <c r="G45" s="176"/>
      <c r="H45" s="176">
        <v>10</v>
      </c>
      <c r="L45" s="172"/>
      <c r="M45" s="172"/>
      <c r="N45" s="172"/>
      <c r="O45" s="172"/>
      <c r="P45" s="172"/>
      <c r="Q45" s="172"/>
      <c r="R45" s="172"/>
      <c r="S45" s="172"/>
      <c r="T45" s="172"/>
      <c r="U45" s="172"/>
      <c r="V45" s="172"/>
      <c r="W45" s="172"/>
      <c r="X45" s="172"/>
      <c r="Y45" s="172"/>
      <c r="Z45" s="172"/>
      <c r="AA45" s="172"/>
      <c r="AB45" s="172"/>
      <c r="AC45" s="172"/>
      <c r="AD45" s="172"/>
      <c r="AE45" s="172"/>
      <c r="AF45" s="172"/>
      <c r="AG45" s="172"/>
      <c r="AH45" s="172"/>
      <c r="AI45" s="172"/>
      <c r="AJ45" s="172"/>
      <c r="AK45" s="172"/>
      <c r="AL45" s="172"/>
      <c r="AM45" s="172"/>
      <c r="AN45" s="172"/>
      <c r="AO45" s="172"/>
      <c r="AP45" s="172"/>
      <c r="AQ45" s="172"/>
      <c r="AR45" s="172"/>
      <c r="AS45" s="172"/>
      <c r="AT45" s="172"/>
      <c r="AU45" s="172"/>
      <c r="AV45" s="172"/>
      <c r="AW45" s="172"/>
      <c r="AX45" s="172"/>
      <c r="AY45" s="172"/>
      <c r="AZ45" s="172"/>
    </row>
    <row r="46" spans="1:52" ht="34.5" customHeight="1" x14ac:dyDescent="0.25">
      <c r="B46" s="175" t="s">
        <v>113</v>
      </c>
      <c r="C46" s="179" t="s">
        <v>177</v>
      </c>
      <c r="D46" s="176"/>
      <c r="E46" s="176"/>
      <c r="F46" s="176"/>
      <c r="G46" s="176">
        <v>9.0579999999999998</v>
      </c>
      <c r="H46" s="176">
        <v>9.0579999999999998</v>
      </c>
      <c r="I46" s="292">
        <v>3.08</v>
      </c>
      <c r="L46" s="172"/>
      <c r="M46" s="172"/>
      <c r="N46" s="172"/>
      <c r="O46" s="172"/>
      <c r="P46" s="172"/>
      <c r="Q46" s="172"/>
      <c r="R46" s="172"/>
      <c r="S46" s="172"/>
      <c r="T46" s="172"/>
      <c r="U46" s="172"/>
      <c r="V46" s="172"/>
      <c r="W46" s="172"/>
      <c r="X46" s="172"/>
      <c r="Y46" s="172"/>
      <c r="Z46" s="172"/>
      <c r="AA46" s="172"/>
      <c r="AB46" s="172"/>
      <c r="AC46" s="172"/>
      <c r="AD46" s="172"/>
      <c r="AE46" s="172"/>
      <c r="AF46" s="172"/>
      <c r="AG46" s="172"/>
      <c r="AH46" s="172"/>
      <c r="AI46" s="172"/>
      <c r="AJ46" s="172"/>
      <c r="AK46" s="172"/>
      <c r="AL46" s="172"/>
      <c r="AM46" s="172"/>
      <c r="AN46" s="172"/>
      <c r="AO46" s="172"/>
      <c r="AP46" s="172"/>
      <c r="AQ46" s="172"/>
      <c r="AR46" s="172"/>
      <c r="AS46" s="172"/>
      <c r="AT46" s="172"/>
      <c r="AU46" s="172"/>
      <c r="AV46" s="172"/>
      <c r="AW46" s="172"/>
      <c r="AX46" s="172"/>
      <c r="AY46" s="172"/>
      <c r="AZ46" s="172"/>
    </row>
    <row r="47" spans="1:52" ht="31.5" x14ac:dyDescent="0.25">
      <c r="B47" s="180" t="s">
        <v>111</v>
      </c>
      <c r="C47" s="175" t="s">
        <v>110</v>
      </c>
      <c r="D47" s="188"/>
      <c r="E47" s="188"/>
      <c r="F47" s="188"/>
      <c r="G47" s="202">
        <v>0</v>
      </c>
      <c r="H47" s="176">
        <v>0</v>
      </c>
      <c r="I47" s="292">
        <v>1</v>
      </c>
      <c r="K47" s="177">
        <v>0</v>
      </c>
      <c r="L47" s="172"/>
      <c r="M47" s="172"/>
      <c r="N47" s="172"/>
      <c r="O47" s="172"/>
      <c r="P47" s="172"/>
      <c r="Q47" s="172"/>
      <c r="R47" s="172"/>
      <c r="S47" s="172"/>
      <c r="T47" s="172"/>
      <c r="U47" s="172"/>
      <c r="V47" s="172"/>
      <c r="W47" s="172"/>
      <c r="X47" s="172"/>
      <c r="Y47" s="172"/>
      <c r="Z47" s="172"/>
      <c r="AA47" s="172"/>
      <c r="AB47" s="172"/>
      <c r="AC47" s="172"/>
      <c r="AD47" s="172"/>
      <c r="AE47" s="172"/>
      <c r="AF47" s="172"/>
      <c r="AG47" s="172"/>
      <c r="AH47" s="172"/>
      <c r="AI47" s="172"/>
      <c r="AJ47" s="172"/>
      <c r="AK47" s="172"/>
      <c r="AL47" s="172"/>
      <c r="AM47" s="172"/>
      <c r="AN47" s="172"/>
      <c r="AO47" s="172"/>
      <c r="AP47" s="172"/>
      <c r="AQ47" s="172"/>
      <c r="AR47" s="172"/>
      <c r="AS47" s="172"/>
      <c r="AT47" s="172"/>
      <c r="AU47" s="172"/>
      <c r="AV47" s="172"/>
      <c r="AW47" s="172"/>
      <c r="AX47" s="172"/>
      <c r="AY47" s="172"/>
      <c r="AZ47" s="172"/>
    </row>
    <row r="48" spans="1:52" x14ac:dyDescent="0.25">
      <c r="B48" s="175"/>
      <c r="C48" s="175" t="s">
        <v>109</v>
      </c>
      <c r="D48" s="176">
        <v>0.78</v>
      </c>
      <c r="E48" s="176">
        <v>9.2200000000000006</v>
      </c>
      <c r="F48" s="176">
        <v>0</v>
      </c>
      <c r="G48" s="176">
        <v>9.0579999999999998</v>
      </c>
      <c r="H48" s="176">
        <v>19.058</v>
      </c>
      <c r="L48" s="172"/>
      <c r="M48" s="172"/>
      <c r="N48" s="172"/>
      <c r="O48" s="172"/>
      <c r="P48" s="172"/>
      <c r="Q48" s="172"/>
      <c r="R48" s="172"/>
      <c r="S48" s="172"/>
      <c r="T48" s="172"/>
      <c r="U48" s="172"/>
      <c r="V48" s="172"/>
      <c r="W48" s="172"/>
      <c r="X48" s="172"/>
      <c r="Y48" s="172"/>
      <c r="Z48" s="172"/>
      <c r="AA48" s="172"/>
      <c r="AB48" s="172"/>
      <c r="AC48" s="172"/>
      <c r="AD48" s="172"/>
      <c r="AE48" s="172"/>
      <c r="AF48" s="172"/>
      <c r="AG48" s="172"/>
      <c r="AH48" s="172"/>
      <c r="AI48" s="172"/>
      <c r="AJ48" s="172"/>
      <c r="AK48" s="172"/>
      <c r="AL48" s="172"/>
      <c r="AM48" s="172"/>
      <c r="AN48" s="172"/>
      <c r="AO48" s="172"/>
      <c r="AP48" s="172"/>
      <c r="AQ48" s="172"/>
      <c r="AR48" s="172"/>
      <c r="AS48" s="172"/>
      <c r="AT48" s="172"/>
      <c r="AU48" s="172"/>
      <c r="AV48" s="172"/>
      <c r="AW48" s="172"/>
      <c r="AX48" s="172"/>
      <c r="AY48" s="172"/>
      <c r="AZ48" s="172"/>
    </row>
    <row r="49" spans="1:52" x14ac:dyDescent="0.25">
      <c r="B49" s="175"/>
      <c r="C49" s="175" t="s">
        <v>108</v>
      </c>
      <c r="D49" s="176">
        <v>22.945</v>
      </c>
      <c r="E49" s="176">
        <v>271.154</v>
      </c>
      <c r="F49" s="176">
        <v>378.113</v>
      </c>
      <c r="G49" s="176">
        <v>9.0579999999999998</v>
      </c>
      <c r="H49" s="176">
        <v>681.27</v>
      </c>
      <c r="L49" s="172"/>
      <c r="M49" s="172"/>
      <c r="N49" s="172"/>
      <c r="O49" s="172"/>
      <c r="P49" s="172"/>
      <c r="Q49" s="172"/>
      <c r="R49" s="172"/>
      <c r="S49" s="172"/>
      <c r="T49" s="172"/>
      <c r="U49" s="172"/>
      <c r="V49" s="172"/>
      <c r="W49" s="172"/>
      <c r="X49" s="172"/>
      <c r="Y49" s="172"/>
      <c r="Z49" s="172"/>
      <c r="AA49" s="172"/>
      <c r="AB49" s="172"/>
      <c r="AC49" s="172"/>
      <c r="AD49" s="172"/>
      <c r="AE49" s="172"/>
      <c r="AF49" s="172"/>
      <c r="AG49" s="172"/>
      <c r="AH49" s="172"/>
      <c r="AI49" s="172"/>
      <c r="AJ49" s="172"/>
      <c r="AK49" s="172"/>
      <c r="AL49" s="172"/>
      <c r="AM49" s="172"/>
      <c r="AN49" s="172"/>
      <c r="AO49" s="172"/>
      <c r="AP49" s="172"/>
      <c r="AQ49" s="172"/>
      <c r="AR49" s="172"/>
      <c r="AS49" s="172"/>
      <c r="AT49" s="172"/>
      <c r="AU49" s="172"/>
      <c r="AV49" s="172"/>
      <c r="AW49" s="172"/>
      <c r="AX49" s="172"/>
      <c r="AY49" s="172"/>
      <c r="AZ49" s="172"/>
    </row>
    <row r="50" spans="1:52" x14ac:dyDescent="0.25">
      <c r="D50" s="177"/>
      <c r="E50" s="177"/>
      <c r="F50" s="177"/>
      <c r="G50" s="177"/>
      <c r="H50" s="177"/>
      <c r="L50" s="172"/>
      <c r="M50" s="172"/>
      <c r="N50" s="172"/>
      <c r="O50" s="172"/>
      <c r="P50" s="172"/>
      <c r="Q50" s="172"/>
      <c r="R50" s="172"/>
      <c r="S50" s="172"/>
      <c r="T50" s="172"/>
      <c r="U50" s="172"/>
      <c r="V50" s="172"/>
      <c r="W50" s="172"/>
      <c r="X50" s="172"/>
      <c r="Y50" s="172"/>
      <c r="Z50" s="172"/>
      <c r="AA50" s="172"/>
      <c r="AB50" s="172"/>
      <c r="AC50" s="172"/>
      <c r="AD50" s="172"/>
      <c r="AE50" s="172"/>
      <c r="AF50" s="172"/>
      <c r="AG50" s="172"/>
      <c r="AH50" s="172"/>
      <c r="AI50" s="172"/>
      <c r="AJ50" s="172"/>
      <c r="AK50" s="172"/>
      <c r="AL50" s="172"/>
      <c r="AM50" s="172"/>
      <c r="AN50" s="172"/>
      <c r="AO50" s="172"/>
      <c r="AP50" s="172"/>
      <c r="AQ50" s="172"/>
      <c r="AR50" s="172"/>
      <c r="AS50" s="172"/>
      <c r="AT50" s="172"/>
      <c r="AU50" s="172"/>
      <c r="AV50" s="172"/>
      <c r="AW50" s="172"/>
      <c r="AX50" s="172"/>
      <c r="AY50" s="172"/>
      <c r="AZ50" s="172"/>
    </row>
    <row r="51" spans="1:52" x14ac:dyDescent="0.25">
      <c r="B51" s="175" t="s">
        <v>107</v>
      </c>
      <c r="C51" s="175" t="s">
        <v>106</v>
      </c>
      <c r="D51" s="177"/>
      <c r="E51" s="177"/>
      <c r="F51" s="177"/>
      <c r="G51" s="177"/>
      <c r="H51" s="177"/>
      <c r="L51" s="172"/>
      <c r="M51" s="172"/>
      <c r="N51" s="172"/>
      <c r="O51" s="172"/>
      <c r="P51" s="172"/>
      <c r="Q51" s="172"/>
      <c r="R51" s="172"/>
      <c r="S51" s="172"/>
      <c r="T51" s="172"/>
      <c r="U51" s="172"/>
      <c r="V51" s="172"/>
      <c r="W51" s="172"/>
      <c r="X51" s="172"/>
      <c r="Y51" s="172"/>
      <c r="Z51" s="172"/>
      <c r="AA51" s="172"/>
      <c r="AB51" s="172"/>
      <c r="AC51" s="172"/>
      <c r="AD51" s="172"/>
      <c r="AE51" s="172"/>
      <c r="AF51" s="172"/>
      <c r="AG51" s="172"/>
      <c r="AH51" s="172"/>
      <c r="AI51" s="172"/>
      <c r="AJ51" s="172"/>
      <c r="AK51" s="172"/>
      <c r="AL51" s="172"/>
      <c r="AM51" s="172"/>
      <c r="AN51" s="172"/>
      <c r="AO51" s="172"/>
      <c r="AP51" s="172"/>
      <c r="AQ51" s="172"/>
      <c r="AR51" s="172"/>
      <c r="AS51" s="172"/>
      <c r="AT51" s="172"/>
      <c r="AU51" s="172"/>
      <c r="AV51" s="172"/>
      <c r="AW51" s="172"/>
      <c r="AX51" s="172"/>
      <c r="AY51" s="172"/>
      <c r="AZ51" s="172"/>
    </row>
    <row r="52" spans="1:52" ht="31.5" x14ac:dyDescent="0.25">
      <c r="B52" s="175" t="s">
        <v>146</v>
      </c>
      <c r="C52" s="179" t="s">
        <v>105</v>
      </c>
      <c r="D52" s="176"/>
      <c r="E52" s="176"/>
      <c r="F52" s="176"/>
      <c r="G52" s="176">
        <v>14.579000000000001</v>
      </c>
      <c r="H52" s="176">
        <v>14.579000000000001</v>
      </c>
      <c r="I52" s="292">
        <v>2.14</v>
      </c>
      <c r="L52" s="172"/>
      <c r="M52" s="172"/>
      <c r="N52" s="172"/>
      <c r="O52" s="172"/>
      <c r="P52" s="172"/>
      <c r="Q52" s="172"/>
      <c r="R52" s="172"/>
      <c r="S52" s="172"/>
      <c r="T52" s="172"/>
      <c r="U52" s="172"/>
      <c r="V52" s="172"/>
      <c r="W52" s="172"/>
      <c r="X52" s="172"/>
      <c r="Y52" s="172"/>
      <c r="Z52" s="172"/>
      <c r="AA52" s="172"/>
      <c r="AB52" s="172"/>
      <c r="AC52" s="172"/>
      <c r="AD52" s="172"/>
      <c r="AE52" s="172"/>
      <c r="AF52" s="172"/>
      <c r="AG52" s="172"/>
      <c r="AH52" s="172"/>
      <c r="AI52" s="172"/>
      <c r="AJ52" s="172"/>
      <c r="AK52" s="172"/>
      <c r="AL52" s="172"/>
      <c r="AM52" s="172"/>
      <c r="AN52" s="172"/>
      <c r="AO52" s="172"/>
      <c r="AP52" s="172"/>
      <c r="AQ52" s="172"/>
      <c r="AR52" s="172"/>
      <c r="AS52" s="172"/>
      <c r="AT52" s="172"/>
      <c r="AU52" s="172"/>
      <c r="AV52" s="172"/>
      <c r="AW52" s="172"/>
      <c r="AX52" s="172"/>
      <c r="AY52" s="172"/>
      <c r="AZ52" s="172"/>
    </row>
    <row r="53" spans="1:52" ht="31.5" x14ac:dyDescent="0.25">
      <c r="B53" s="175" t="s">
        <v>146</v>
      </c>
      <c r="C53" s="179" t="s">
        <v>104</v>
      </c>
      <c r="D53" s="176"/>
      <c r="E53" s="176"/>
      <c r="F53" s="176"/>
      <c r="G53" s="176">
        <v>28.658999999999999</v>
      </c>
      <c r="H53" s="176">
        <v>28.658999999999999</v>
      </c>
      <c r="I53" s="292">
        <v>3.73</v>
      </c>
      <c r="L53" s="172"/>
      <c r="M53" s="172"/>
      <c r="N53" s="172"/>
      <c r="O53" s="172"/>
      <c r="P53" s="172"/>
      <c r="Q53" s="172"/>
      <c r="R53" s="172"/>
      <c r="S53" s="172"/>
      <c r="T53" s="172"/>
      <c r="U53" s="172"/>
      <c r="V53" s="172"/>
      <c r="W53" s="172"/>
      <c r="X53" s="172"/>
      <c r="Y53" s="172"/>
      <c r="Z53" s="172"/>
      <c r="AA53" s="172"/>
      <c r="AB53" s="172"/>
      <c r="AC53" s="172"/>
      <c r="AD53" s="172"/>
      <c r="AE53" s="172"/>
      <c r="AF53" s="172"/>
      <c r="AG53" s="172"/>
      <c r="AH53" s="172"/>
      <c r="AI53" s="172"/>
      <c r="AJ53" s="172"/>
      <c r="AK53" s="172"/>
      <c r="AL53" s="172"/>
      <c r="AM53" s="172"/>
      <c r="AN53" s="172"/>
      <c r="AO53" s="172"/>
      <c r="AP53" s="172"/>
      <c r="AQ53" s="172"/>
      <c r="AR53" s="172"/>
      <c r="AS53" s="172"/>
      <c r="AT53" s="172"/>
      <c r="AU53" s="172"/>
      <c r="AV53" s="172"/>
      <c r="AW53" s="172"/>
      <c r="AX53" s="172"/>
      <c r="AY53" s="172"/>
      <c r="AZ53" s="172"/>
    </row>
    <row r="54" spans="1:52" x14ac:dyDescent="0.25">
      <c r="B54" s="175"/>
      <c r="C54" s="175" t="s">
        <v>103</v>
      </c>
      <c r="D54" s="176"/>
      <c r="E54" s="176"/>
      <c r="F54" s="176"/>
      <c r="G54" s="176">
        <v>43.238</v>
      </c>
      <c r="H54" s="176">
        <v>43.238</v>
      </c>
      <c r="L54" s="172"/>
      <c r="M54" s="172"/>
      <c r="N54" s="172"/>
      <c r="O54" s="172"/>
      <c r="P54" s="172"/>
      <c r="Q54" s="172"/>
      <c r="R54" s="172"/>
      <c r="S54" s="172"/>
      <c r="T54" s="172"/>
      <c r="U54" s="172"/>
      <c r="V54" s="172"/>
      <c r="W54" s="172"/>
      <c r="X54" s="172"/>
      <c r="Y54" s="172"/>
      <c r="Z54" s="172"/>
      <c r="AA54" s="172"/>
      <c r="AB54" s="172"/>
      <c r="AC54" s="172"/>
      <c r="AD54" s="172"/>
      <c r="AE54" s="172"/>
      <c r="AF54" s="172"/>
      <c r="AG54" s="172"/>
      <c r="AH54" s="172"/>
      <c r="AI54" s="172"/>
      <c r="AJ54" s="172"/>
      <c r="AK54" s="172"/>
      <c r="AL54" s="172"/>
      <c r="AM54" s="172"/>
      <c r="AN54" s="172"/>
      <c r="AO54" s="172"/>
      <c r="AP54" s="172"/>
      <c r="AQ54" s="172"/>
      <c r="AR54" s="172"/>
      <c r="AS54" s="172"/>
      <c r="AT54" s="172"/>
      <c r="AU54" s="172"/>
      <c r="AV54" s="172"/>
      <c r="AW54" s="172"/>
      <c r="AX54" s="172"/>
      <c r="AY54" s="172"/>
      <c r="AZ54" s="172"/>
    </row>
    <row r="55" spans="1:52" x14ac:dyDescent="0.25">
      <c r="D55" s="177"/>
      <c r="E55" s="177"/>
      <c r="F55" s="177"/>
      <c r="G55" s="177"/>
      <c r="H55" s="177"/>
      <c r="L55" s="172"/>
      <c r="M55" s="172"/>
      <c r="N55" s="172"/>
      <c r="O55" s="172"/>
      <c r="P55" s="172"/>
      <c r="Q55" s="172"/>
      <c r="R55" s="172"/>
      <c r="S55" s="172"/>
      <c r="T55" s="172"/>
      <c r="U55" s="172"/>
      <c r="V55" s="172"/>
      <c r="W55" s="172"/>
      <c r="X55" s="172"/>
      <c r="Y55" s="172"/>
      <c r="Z55" s="172"/>
      <c r="AA55" s="172"/>
      <c r="AB55" s="172"/>
      <c r="AC55" s="172"/>
      <c r="AD55" s="172"/>
      <c r="AE55" s="172"/>
      <c r="AF55" s="172"/>
      <c r="AG55" s="172"/>
      <c r="AH55" s="172"/>
      <c r="AI55" s="172"/>
      <c r="AJ55" s="172"/>
      <c r="AK55" s="172"/>
      <c r="AL55" s="172"/>
      <c r="AM55" s="172"/>
      <c r="AN55" s="172"/>
      <c r="AO55" s="172"/>
      <c r="AP55" s="172"/>
      <c r="AQ55" s="172"/>
      <c r="AR55" s="172"/>
      <c r="AS55" s="172"/>
      <c r="AT55" s="172"/>
      <c r="AU55" s="172"/>
      <c r="AV55" s="172"/>
      <c r="AW55" s="172"/>
      <c r="AX55" s="172"/>
      <c r="AY55" s="172"/>
      <c r="AZ55" s="172"/>
    </row>
    <row r="56" spans="1:52" ht="11.25" thickBot="1" x14ac:dyDescent="0.3">
      <c r="B56" s="175" t="s">
        <v>102</v>
      </c>
      <c r="C56" s="175" t="s">
        <v>101</v>
      </c>
      <c r="D56" s="177"/>
      <c r="E56" s="177"/>
      <c r="F56" s="177"/>
      <c r="G56" s="177"/>
      <c r="H56" s="177"/>
      <c r="L56" s="172"/>
      <c r="M56" s="172"/>
      <c r="N56" s="172"/>
      <c r="O56" s="172"/>
      <c r="P56" s="172"/>
      <c r="Q56" s="172"/>
      <c r="R56" s="172"/>
      <c r="S56" s="172"/>
      <c r="T56" s="172"/>
      <c r="U56" s="172"/>
      <c r="V56" s="172"/>
      <c r="W56" s="172"/>
      <c r="X56" s="172"/>
      <c r="Y56" s="172"/>
      <c r="Z56" s="172"/>
      <c r="AA56" s="172"/>
      <c r="AB56" s="172"/>
      <c r="AC56" s="172"/>
      <c r="AD56" s="172"/>
      <c r="AE56" s="172"/>
      <c r="AF56" s="172"/>
      <c r="AG56" s="172"/>
      <c r="AH56" s="172"/>
      <c r="AI56" s="172"/>
      <c r="AJ56" s="172"/>
      <c r="AK56" s="172"/>
      <c r="AL56" s="172"/>
      <c r="AM56" s="172"/>
      <c r="AN56" s="172"/>
      <c r="AO56" s="172"/>
      <c r="AP56" s="172"/>
      <c r="AQ56" s="172"/>
      <c r="AR56" s="172"/>
      <c r="AS56" s="172"/>
      <c r="AT56" s="172"/>
      <c r="AU56" s="172"/>
      <c r="AV56" s="172"/>
      <c r="AW56" s="172"/>
      <c r="AX56" s="172"/>
      <c r="AY56" s="172"/>
      <c r="AZ56" s="172"/>
    </row>
    <row r="57" spans="1:52" ht="11.25" thickBot="1" x14ac:dyDescent="0.3">
      <c r="B57" s="175" t="s">
        <v>100</v>
      </c>
      <c r="C57" s="175" t="s">
        <v>99</v>
      </c>
      <c r="D57" s="176"/>
      <c r="E57" s="176"/>
      <c r="F57" s="176"/>
      <c r="G57" s="201">
        <v>87.078000000000003</v>
      </c>
      <c r="H57" s="176">
        <v>87.078000000000003</v>
      </c>
      <c r="I57" s="292">
        <v>3.83</v>
      </c>
      <c r="J57" s="178"/>
      <c r="K57" s="177">
        <v>22.736000000000001</v>
      </c>
      <c r="L57" s="172"/>
      <c r="M57" s="172"/>
      <c r="N57" s="172"/>
      <c r="O57" s="172"/>
      <c r="P57" s="172"/>
      <c r="Q57" s="172"/>
      <c r="R57" s="172"/>
      <c r="S57" s="172"/>
      <c r="T57" s="172"/>
      <c r="U57" s="172"/>
      <c r="V57" s="172"/>
      <c r="W57" s="172"/>
      <c r="X57" s="172"/>
      <c r="Y57" s="172"/>
      <c r="Z57" s="172"/>
      <c r="AA57" s="172"/>
      <c r="AB57" s="172"/>
      <c r="AC57" s="172"/>
      <c r="AD57" s="172"/>
      <c r="AE57" s="172"/>
      <c r="AF57" s="172"/>
      <c r="AG57" s="172"/>
      <c r="AH57" s="172"/>
      <c r="AI57" s="172"/>
      <c r="AJ57" s="172"/>
      <c r="AK57" s="172"/>
      <c r="AL57" s="172"/>
      <c r="AM57" s="172"/>
      <c r="AN57" s="172"/>
      <c r="AO57" s="172"/>
      <c r="AP57" s="172"/>
      <c r="AQ57" s="172"/>
      <c r="AR57" s="172"/>
      <c r="AS57" s="172"/>
      <c r="AT57" s="172"/>
      <c r="AU57" s="172"/>
      <c r="AV57" s="172"/>
      <c r="AW57" s="172"/>
      <c r="AX57" s="172"/>
      <c r="AY57" s="172"/>
      <c r="AZ57" s="172"/>
    </row>
    <row r="58" spans="1:52" x14ac:dyDescent="0.25">
      <c r="B58" s="175"/>
      <c r="C58" s="175" t="s">
        <v>98</v>
      </c>
      <c r="D58" s="176"/>
      <c r="E58" s="176"/>
      <c r="F58" s="176"/>
      <c r="G58" s="201"/>
      <c r="H58" s="176">
        <v>0</v>
      </c>
      <c r="I58" s="292">
        <v>3.91</v>
      </c>
      <c r="K58" s="177">
        <v>0</v>
      </c>
      <c r="L58" s="172"/>
      <c r="M58" s="172"/>
      <c r="N58" s="172"/>
      <c r="O58" s="172"/>
      <c r="P58" s="172"/>
      <c r="Q58" s="172"/>
      <c r="R58" s="172"/>
      <c r="S58" s="172"/>
      <c r="T58" s="172"/>
      <c r="U58" s="172"/>
      <c r="V58" s="172"/>
      <c r="W58" s="172"/>
      <c r="X58" s="172"/>
      <c r="Y58" s="172"/>
      <c r="Z58" s="172"/>
      <c r="AA58" s="172"/>
      <c r="AB58" s="172"/>
      <c r="AC58" s="172"/>
      <c r="AD58" s="172"/>
      <c r="AE58" s="172"/>
      <c r="AF58" s="172"/>
      <c r="AG58" s="172"/>
      <c r="AH58" s="172"/>
      <c r="AI58" s="172"/>
      <c r="AJ58" s="172"/>
      <c r="AK58" s="172"/>
      <c r="AL58" s="172"/>
      <c r="AM58" s="172"/>
      <c r="AN58" s="172"/>
      <c r="AO58" s="172"/>
      <c r="AP58" s="172"/>
      <c r="AQ58" s="172"/>
      <c r="AR58" s="172"/>
      <c r="AS58" s="172"/>
      <c r="AT58" s="172"/>
      <c r="AU58" s="172"/>
      <c r="AV58" s="172"/>
      <c r="AW58" s="172"/>
      <c r="AX58" s="172"/>
      <c r="AY58" s="172"/>
      <c r="AZ58" s="172"/>
    </row>
    <row r="59" spans="1:52" x14ac:dyDescent="0.25">
      <c r="B59" s="175"/>
      <c r="C59" s="175" t="s">
        <v>97</v>
      </c>
      <c r="D59" s="176"/>
      <c r="E59" s="176"/>
      <c r="F59" s="176"/>
      <c r="G59" s="176">
        <v>87.078000000000003</v>
      </c>
      <c r="H59" s="176">
        <v>87.078000000000003</v>
      </c>
      <c r="L59" s="172"/>
      <c r="M59" s="172"/>
      <c r="N59" s="172"/>
      <c r="O59" s="172"/>
      <c r="P59" s="172"/>
      <c r="Q59" s="172"/>
      <c r="R59" s="172"/>
      <c r="S59" s="172"/>
      <c r="T59" s="172"/>
      <c r="U59" s="172"/>
      <c r="V59" s="172"/>
      <c r="W59" s="172"/>
      <c r="X59" s="172"/>
      <c r="Y59" s="172"/>
      <c r="Z59" s="172"/>
      <c r="AA59" s="172"/>
      <c r="AB59" s="172"/>
      <c r="AC59" s="172"/>
      <c r="AD59" s="172"/>
      <c r="AE59" s="172"/>
      <c r="AF59" s="172"/>
      <c r="AG59" s="172"/>
      <c r="AH59" s="172"/>
      <c r="AI59" s="172"/>
      <c r="AJ59" s="172"/>
      <c r="AK59" s="172"/>
      <c r="AL59" s="172"/>
      <c r="AM59" s="172"/>
      <c r="AN59" s="172"/>
      <c r="AO59" s="172"/>
      <c r="AP59" s="172"/>
      <c r="AQ59" s="172"/>
      <c r="AR59" s="172"/>
      <c r="AS59" s="172"/>
      <c r="AT59" s="172"/>
      <c r="AU59" s="172"/>
      <c r="AV59" s="172"/>
      <c r="AW59" s="172"/>
      <c r="AX59" s="172"/>
      <c r="AY59" s="172"/>
      <c r="AZ59" s="172"/>
    </row>
    <row r="60" spans="1:52" x14ac:dyDescent="0.25">
      <c r="B60" s="175"/>
      <c r="C60" s="175" t="s">
        <v>96</v>
      </c>
      <c r="D60" s="176">
        <v>22.945</v>
      </c>
      <c r="E60" s="176">
        <v>271.154</v>
      </c>
      <c r="F60" s="176">
        <v>378.113</v>
      </c>
      <c r="G60" s="176">
        <v>139.374</v>
      </c>
      <c r="H60" s="176">
        <v>811.58600000000001</v>
      </c>
      <c r="L60" s="172"/>
      <c r="M60" s="172"/>
      <c r="N60" s="172"/>
      <c r="O60" s="172"/>
      <c r="P60" s="172"/>
      <c r="Q60" s="172"/>
      <c r="R60" s="172"/>
      <c r="S60" s="172"/>
      <c r="T60" s="172"/>
      <c r="U60" s="172"/>
      <c r="V60" s="172"/>
      <c r="W60" s="172"/>
      <c r="X60" s="172"/>
      <c r="Y60" s="172"/>
      <c r="Z60" s="172"/>
      <c r="AA60" s="172"/>
      <c r="AB60" s="172"/>
      <c r="AC60" s="172"/>
      <c r="AD60" s="172"/>
      <c r="AE60" s="172"/>
      <c r="AF60" s="172"/>
      <c r="AG60" s="172"/>
      <c r="AH60" s="172"/>
      <c r="AI60" s="172"/>
      <c r="AJ60" s="172"/>
      <c r="AK60" s="172"/>
      <c r="AL60" s="172"/>
      <c r="AM60" s="172"/>
      <c r="AN60" s="172"/>
      <c r="AO60" s="172"/>
      <c r="AP60" s="172"/>
      <c r="AQ60" s="172"/>
      <c r="AR60" s="172"/>
      <c r="AS60" s="172"/>
      <c r="AT60" s="172"/>
      <c r="AU60" s="172"/>
      <c r="AV60" s="172"/>
      <c r="AW60" s="172"/>
      <c r="AX60" s="172"/>
      <c r="AY60" s="172"/>
      <c r="AZ60" s="172"/>
    </row>
    <row r="61" spans="1:52" x14ac:dyDescent="0.25">
      <c r="B61" s="175" t="s">
        <v>95</v>
      </c>
      <c r="C61" s="175" t="s">
        <v>94</v>
      </c>
      <c r="D61" s="176">
        <v>0.68799999999999994</v>
      </c>
      <c r="E61" s="176">
        <v>8.1349999999999998</v>
      </c>
      <c r="F61" s="176">
        <v>11.343</v>
      </c>
      <c r="G61" s="176">
        <v>4.181</v>
      </c>
      <c r="H61" s="176">
        <v>24.347000000000001</v>
      </c>
      <c r="L61" s="172"/>
      <c r="M61" s="172"/>
      <c r="N61" s="172"/>
      <c r="O61" s="172"/>
      <c r="P61" s="172"/>
      <c r="Q61" s="172"/>
      <c r="R61" s="172"/>
      <c r="S61" s="172"/>
      <c r="T61" s="172"/>
      <c r="U61" s="172"/>
      <c r="V61" s="172"/>
      <c r="W61" s="172"/>
      <c r="X61" s="172"/>
      <c r="Y61" s="172"/>
      <c r="Z61" s="172"/>
      <c r="AA61" s="172"/>
      <c r="AB61" s="172"/>
      <c r="AC61" s="172"/>
      <c r="AD61" s="172"/>
      <c r="AE61" s="172"/>
      <c r="AF61" s="172"/>
      <c r="AG61" s="172"/>
      <c r="AH61" s="172"/>
      <c r="AI61" s="172"/>
      <c r="AJ61" s="172"/>
      <c r="AK61" s="172"/>
      <c r="AL61" s="172"/>
      <c r="AM61" s="172"/>
      <c r="AN61" s="172"/>
      <c r="AO61" s="172"/>
      <c r="AP61" s="172"/>
      <c r="AQ61" s="172"/>
      <c r="AR61" s="172"/>
      <c r="AS61" s="172"/>
      <c r="AT61" s="172"/>
      <c r="AU61" s="172"/>
      <c r="AV61" s="172"/>
      <c r="AW61" s="172"/>
      <c r="AX61" s="172"/>
      <c r="AY61" s="172"/>
      <c r="AZ61" s="172"/>
    </row>
    <row r="62" spans="1:52" x14ac:dyDescent="0.25">
      <c r="B62" s="175"/>
      <c r="C62" s="175" t="s">
        <v>93</v>
      </c>
      <c r="D62" s="176">
        <v>23.632999999999999</v>
      </c>
      <c r="E62" s="176">
        <v>279.28899999999999</v>
      </c>
      <c r="F62" s="176">
        <v>389.45600000000002</v>
      </c>
      <c r="G62" s="176">
        <v>143.55500000000001</v>
      </c>
      <c r="H62" s="176">
        <v>835.93299999999999</v>
      </c>
      <c r="I62" s="292">
        <v>302.92200000000003</v>
      </c>
      <c r="J62" s="292">
        <v>14.579000000000001</v>
      </c>
      <c r="K62" s="292">
        <v>28.658999999999999</v>
      </c>
      <c r="L62" s="172"/>
      <c r="M62" s="172"/>
      <c r="N62" s="172"/>
      <c r="O62" s="172"/>
      <c r="P62" s="172"/>
      <c r="Q62" s="172"/>
      <c r="R62" s="172"/>
      <c r="S62" s="172"/>
      <c r="T62" s="172"/>
      <c r="U62" s="172"/>
      <c r="V62" s="172"/>
      <c r="W62" s="172"/>
      <c r="X62" s="172"/>
      <c r="Y62" s="172"/>
      <c r="Z62" s="172"/>
      <c r="AA62" s="172"/>
      <c r="AB62" s="172"/>
      <c r="AC62" s="172"/>
      <c r="AD62" s="172"/>
      <c r="AE62" s="172"/>
      <c r="AF62" s="172"/>
      <c r="AG62" s="172"/>
      <c r="AH62" s="172"/>
      <c r="AI62" s="172"/>
      <c r="AJ62" s="172"/>
      <c r="AK62" s="172"/>
      <c r="AL62" s="172"/>
      <c r="AM62" s="172"/>
      <c r="AN62" s="172"/>
      <c r="AO62" s="172"/>
      <c r="AP62" s="172"/>
      <c r="AQ62" s="172"/>
      <c r="AR62" s="172"/>
      <c r="AS62" s="172"/>
      <c r="AT62" s="172"/>
      <c r="AU62" s="172"/>
      <c r="AV62" s="172"/>
      <c r="AW62" s="172"/>
      <c r="AX62" s="172"/>
      <c r="AY62" s="172"/>
      <c r="AZ62" s="172"/>
    </row>
    <row r="63" spans="1:52" x14ac:dyDescent="0.25">
      <c r="L63" s="172"/>
      <c r="M63" s="172"/>
      <c r="N63" s="172"/>
      <c r="O63" s="172"/>
      <c r="P63" s="172"/>
      <c r="Q63" s="172"/>
      <c r="R63" s="172"/>
      <c r="S63" s="172"/>
      <c r="T63" s="172"/>
      <c r="U63" s="172"/>
      <c r="V63" s="172"/>
      <c r="W63" s="172"/>
      <c r="X63" s="172"/>
      <c r="Y63" s="172"/>
      <c r="Z63" s="172"/>
      <c r="AA63" s="172"/>
      <c r="AB63" s="172"/>
      <c r="AC63" s="172"/>
      <c r="AD63" s="172"/>
      <c r="AE63" s="172"/>
      <c r="AF63" s="172"/>
      <c r="AG63" s="172"/>
      <c r="AH63" s="172"/>
      <c r="AI63" s="172"/>
      <c r="AJ63" s="172"/>
      <c r="AK63" s="172"/>
      <c r="AL63" s="172"/>
      <c r="AM63" s="172"/>
      <c r="AN63" s="172"/>
      <c r="AO63" s="172"/>
      <c r="AP63" s="172"/>
      <c r="AQ63" s="172"/>
      <c r="AR63" s="172"/>
      <c r="AS63" s="172"/>
      <c r="AT63" s="172"/>
      <c r="AU63" s="172"/>
      <c r="AV63" s="172"/>
      <c r="AW63" s="172"/>
      <c r="AX63" s="172"/>
      <c r="AY63" s="172"/>
      <c r="AZ63" s="172"/>
    </row>
    <row r="64" spans="1:52" x14ac:dyDescent="0.25">
      <c r="A64" s="325" t="s">
        <v>92</v>
      </c>
      <c r="B64" s="325"/>
      <c r="C64" s="316"/>
      <c r="D64" s="316"/>
      <c r="E64" s="316"/>
      <c r="F64" s="316"/>
      <c r="G64" s="316"/>
      <c r="H64" s="316"/>
      <c r="L64" s="172"/>
      <c r="M64" s="172"/>
      <c r="N64" s="172"/>
      <c r="O64" s="172"/>
      <c r="P64" s="172"/>
      <c r="Q64" s="172"/>
      <c r="R64" s="172"/>
      <c r="S64" s="172"/>
      <c r="T64" s="172"/>
      <c r="U64" s="172"/>
      <c r="V64" s="172"/>
      <c r="W64" s="172"/>
      <c r="X64" s="172"/>
      <c r="Y64" s="172"/>
      <c r="Z64" s="172"/>
      <c r="AA64" s="172"/>
      <c r="AB64" s="172"/>
      <c r="AC64" s="172"/>
      <c r="AD64" s="172"/>
      <c r="AE64" s="172"/>
      <c r="AF64" s="172"/>
      <c r="AG64" s="172"/>
      <c r="AH64" s="172"/>
      <c r="AI64" s="172"/>
      <c r="AJ64" s="172"/>
      <c r="AK64" s="172"/>
      <c r="AL64" s="172"/>
      <c r="AM64" s="172"/>
      <c r="AN64" s="172"/>
      <c r="AO64" s="172"/>
      <c r="AP64" s="172"/>
      <c r="AQ64" s="172"/>
      <c r="AR64" s="172"/>
      <c r="AS64" s="172"/>
      <c r="AT64" s="172"/>
      <c r="AU64" s="172"/>
      <c r="AV64" s="172"/>
      <c r="AW64" s="172"/>
      <c r="AX64" s="172"/>
      <c r="AY64" s="172"/>
      <c r="AZ64" s="172"/>
    </row>
    <row r="65" spans="1:52" x14ac:dyDescent="0.25">
      <c r="C65" s="324" t="s">
        <v>86</v>
      </c>
      <c r="D65" s="324"/>
      <c r="E65" s="324"/>
      <c r="F65" s="324"/>
      <c r="G65" s="324"/>
      <c r="H65" s="324"/>
      <c r="L65" s="172"/>
      <c r="M65" s="172"/>
      <c r="N65" s="172"/>
      <c r="O65" s="172"/>
      <c r="P65" s="172"/>
      <c r="Q65" s="172"/>
      <c r="R65" s="172"/>
      <c r="S65" s="172"/>
      <c r="T65" s="172"/>
      <c r="U65" s="172"/>
      <c r="V65" s="172"/>
      <c r="W65" s="172"/>
      <c r="X65" s="172"/>
      <c r="Y65" s="172"/>
      <c r="Z65" s="172"/>
      <c r="AA65" s="172"/>
      <c r="AB65" s="172"/>
      <c r="AC65" s="172"/>
      <c r="AD65" s="172"/>
      <c r="AE65" s="172"/>
      <c r="AF65" s="172"/>
      <c r="AG65" s="172"/>
      <c r="AH65" s="172"/>
      <c r="AI65" s="172"/>
      <c r="AJ65" s="172"/>
      <c r="AK65" s="172"/>
      <c r="AL65" s="172"/>
      <c r="AM65" s="172"/>
      <c r="AN65" s="172"/>
      <c r="AO65" s="172"/>
      <c r="AP65" s="172"/>
      <c r="AQ65" s="172"/>
      <c r="AR65" s="172"/>
      <c r="AS65" s="172"/>
      <c r="AT65" s="172"/>
      <c r="AU65" s="172"/>
      <c r="AV65" s="172"/>
      <c r="AW65" s="172"/>
      <c r="AX65" s="172"/>
      <c r="AY65" s="172"/>
      <c r="AZ65" s="172"/>
    </row>
    <row r="66" spans="1:52" x14ac:dyDescent="0.25">
      <c r="L66" s="172"/>
      <c r="M66" s="172"/>
      <c r="N66" s="172"/>
      <c r="O66" s="172"/>
      <c r="P66" s="172"/>
      <c r="Q66" s="172"/>
      <c r="R66" s="172"/>
      <c r="S66" s="172"/>
      <c r="T66" s="172"/>
      <c r="U66" s="172"/>
      <c r="V66" s="172"/>
      <c r="W66" s="172"/>
      <c r="X66" s="172"/>
      <c r="Y66" s="172"/>
      <c r="Z66" s="172"/>
      <c r="AA66" s="172"/>
      <c r="AB66" s="172"/>
      <c r="AC66" s="172"/>
      <c r="AD66" s="172"/>
      <c r="AE66" s="172"/>
      <c r="AF66" s="172"/>
      <c r="AG66" s="172"/>
      <c r="AH66" s="172"/>
      <c r="AI66" s="172"/>
      <c r="AJ66" s="172"/>
      <c r="AK66" s="172"/>
      <c r="AL66" s="172"/>
      <c r="AM66" s="172"/>
      <c r="AN66" s="172"/>
      <c r="AO66" s="172"/>
      <c r="AP66" s="172"/>
      <c r="AQ66" s="172"/>
      <c r="AR66" s="172"/>
      <c r="AS66" s="172"/>
      <c r="AT66" s="172"/>
      <c r="AU66" s="172"/>
      <c r="AV66" s="172"/>
      <c r="AW66" s="172"/>
      <c r="AX66" s="172"/>
      <c r="AY66" s="172"/>
      <c r="AZ66" s="172"/>
    </row>
    <row r="67" spans="1:52" ht="11.25" thickBot="1" x14ac:dyDescent="0.3">
      <c r="A67" s="322" t="s">
        <v>91</v>
      </c>
      <c r="B67" s="322"/>
      <c r="C67" s="308" t="s">
        <v>90</v>
      </c>
      <c r="D67" s="307" t="s">
        <v>89</v>
      </c>
      <c r="E67" s="316" t="s">
        <v>88</v>
      </c>
      <c r="F67" s="316"/>
      <c r="G67" s="316"/>
      <c r="H67" s="316"/>
      <c r="L67" s="172"/>
      <c r="M67" s="172"/>
      <c r="N67" s="172"/>
      <c r="O67" s="172"/>
      <c r="P67" s="172"/>
      <c r="Q67" s="172"/>
      <c r="R67" s="172"/>
      <c r="S67" s="172"/>
      <c r="T67" s="172"/>
      <c r="U67" s="172"/>
      <c r="V67" s="172"/>
      <c r="W67" s="172"/>
      <c r="X67" s="172"/>
      <c r="Y67" s="172"/>
      <c r="Z67" s="172"/>
      <c r="AA67" s="172"/>
      <c r="AB67" s="172"/>
      <c r="AC67" s="172"/>
      <c r="AD67" s="172"/>
      <c r="AE67" s="172"/>
      <c r="AF67" s="172"/>
      <c r="AG67" s="172"/>
      <c r="AH67" s="172"/>
      <c r="AI67" s="172"/>
      <c r="AJ67" s="172"/>
      <c r="AK67" s="172"/>
      <c r="AL67" s="172"/>
      <c r="AM67" s="172"/>
      <c r="AN67" s="172"/>
      <c r="AO67" s="172"/>
      <c r="AP67" s="172"/>
      <c r="AQ67" s="172"/>
      <c r="AR67" s="172"/>
      <c r="AS67" s="172"/>
      <c r="AT67" s="172"/>
      <c r="AU67" s="172"/>
      <c r="AV67" s="172"/>
      <c r="AW67" s="172"/>
      <c r="AX67" s="172"/>
      <c r="AY67" s="172"/>
      <c r="AZ67" s="172"/>
    </row>
    <row r="68" spans="1:52" ht="11.25" thickBot="1" x14ac:dyDescent="0.3">
      <c r="C68" s="174" t="s">
        <v>87</v>
      </c>
      <c r="E68" s="324" t="s">
        <v>86</v>
      </c>
      <c r="F68" s="324"/>
      <c r="G68" s="324"/>
      <c r="H68" s="324"/>
      <c r="J68" s="290">
        <v>23.632999999999999</v>
      </c>
      <c r="K68" s="291">
        <v>279.28899999999999</v>
      </c>
      <c r="L68" s="172"/>
      <c r="M68" s="172"/>
      <c r="N68" s="172"/>
      <c r="O68" s="172"/>
      <c r="P68" s="172"/>
      <c r="Q68" s="172"/>
      <c r="R68" s="172"/>
      <c r="S68" s="172"/>
      <c r="T68" s="172"/>
      <c r="U68" s="172"/>
      <c r="V68" s="172"/>
      <c r="W68" s="172"/>
      <c r="X68" s="172"/>
      <c r="Y68" s="172"/>
      <c r="Z68" s="172"/>
      <c r="AA68" s="172"/>
      <c r="AB68" s="172"/>
      <c r="AC68" s="172"/>
      <c r="AD68" s="172"/>
      <c r="AE68" s="172"/>
      <c r="AF68" s="172"/>
      <c r="AG68" s="172"/>
      <c r="AH68" s="172"/>
      <c r="AI68" s="172"/>
      <c r="AJ68" s="172"/>
      <c r="AK68" s="172"/>
      <c r="AL68" s="172"/>
      <c r="AM68" s="172"/>
      <c r="AN68" s="172"/>
      <c r="AO68" s="172"/>
      <c r="AP68" s="172"/>
      <c r="AQ68" s="172"/>
      <c r="AR68" s="172"/>
      <c r="AS68" s="172"/>
      <c r="AT68" s="172"/>
      <c r="AU68" s="172"/>
      <c r="AV68" s="172"/>
      <c r="AW68" s="172"/>
      <c r="AX68" s="172"/>
      <c r="AY68" s="172"/>
      <c r="AZ68" s="172"/>
    </row>
    <row r="69" spans="1:52" x14ac:dyDescent="0.25">
      <c r="H69" s="173"/>
      <c r="L69" s="172"/>
      <c r="M69" s="172"/>
      <c r="N69" s="172"/>
      <c r="O69" s="172"/>
      <c r="P69" s="172"/>
      <c r="Q69" s="172"/>
      <c r="R69" s="172"/>
      <c r="S69" s="172"/>
      <c r="T69" s="172"/>
      <c r="U69" s="172"/>
      <c r="V69" s="172"/>
      <c r="W69" s="172"/>
      <c r="X69" s="172"/>
      <c r="Y69" s="172"/>
      <c r="Z69" s="172"/>
      <c r="AA69" s="172"/>
      <c r="AB69" s="172"/>
      <c r="AC69" s="172"/>
      <c r="AD69" s="172"/>
      <c r="AE69" s="172"/>
      <c r="AF69" s="172"/>
      <c r="AG69" s="172"/>
      <c r="AH69" s="172"/>
      <c r="AI69" s="172"/>
      <c r="AJ69" s="172"/>
      <c r="AK69" s="172"/>
      <c r="AL69" s="172"/>
      <c r="AM69" s="172"/>
      <c r="AN69" s="172"/>
      <c r="AO69" s="172"/>
      <c r="AP69" s="172"/>
      <c r="AQ69" s="172"/>
      <c r="AR69" s="172"/>
      <c r="AS69" s="172"/>
      <c r="AT69" s="172"/>
      <c r="AU69" s="172"/>
      <c r="AV69" s="172"/>
      <c r="AW69" s="172"/>
      <c r="AX69" s="172"/>
      <c r="AY69" s="172"/>
      <c r="AZ69" s="172"/>
    </row>
    <row r="70" spans="1:52" x14ac:dyDescent="0.25">
      <c r="A70" s="322" t="s">
        <v>85</v>
      </c>
      <c r="B70" s="322"/>
      <c r="C70" s="316" t="s">
        <v>84</v>
      </c>
      <c r="D70" s="316"/>
      <c r="E70" s="316"/>
      <c r="F70" s="316"/>
      <c r="G70" s="316"/>
      <c r="H70" s="316"/>
      <c r="L70" s="172"/>
      <c r="M70" s="172"/>
      <c r="N70" s="172"/>
      <c r="O70" s="172"/>
      <c r="P70" s="172"/>
      <c r="Q70" s="172"/>
      <c r="R70" s="172"/>
      <c r="S70" s="172"/>
      <c r="T70" s="172"/>
      <c r="U70" s="172"/>
      <c r="V70" s="172"/>
      <c r="W70" s="172"/>
      <c r="X70" s="172"/>
      <c r="Y70" s="172"/>
      <c r="Z70" s="172"/>
      <c r="AA70" s="172"/>
      <c r="AB70" s="172"/>
      <c r="AC70" s="172"/>
      <c r="AD70" s="172"/>
      <c r="AE70" s="172"/>
      <c r="AF70" s="172"/>
      <c r="AG70" s="172"/>
      <c r="AH70" s="172"/>
      <c r="AI70" s="172"/>
      <c r="AJ70" s="172"/>
      <c r="AK70" s="172"/>
      <c r="AL70" s="172"/>
      <c r="AM70" s="172"/>
      <c r="AN70" s="172"/>
      <c r="AO70" s="172"/>
      <c r="AP70" s="172"/>
      <c r="AQ70" s="172"/>
      <c r="AR70" s="172"/>
      <c r="AS70" s="172"/>
      <c r="AT70" s="172"/>
      <c r="AU70" s="172"/>
      <c r="AV70" s="172"/>
      <c r="AW70" s="172"/>
      <c r="AX70" s="172"/>
      <c r="AY70" s="172"/>
      <c r="AZ70" s="172"/>
    </row>
    <row r="71" spans="1:52" ht="14.25" customHeight="1" x14ac:dyDescent="0.25">
      <c r="C71" s="324" t="s">
        <v>83</v>
      </c>
      <c r="D71" s="324"/>
      <c r="E71" s="324"/>
      <c r="F71" s="324"/>
      <c r="G71" s="324"/>
      <c r="H71" s="324"/>
      <c r="I71" s="173" t="s">
        <v>164</v>
      </c>
      <c r="L71" s="172"/>
      <c r="M71" s="172"/>
      <c r="N71" s="172"/>
      <c r="O71" s="172"/>
      <c r="P71" s="172"/>
      <c r="Q71" s="172"/>
      <c r="R71" s="172"/>
      <c r="S71" s="172"/>
      <c r="T71" s="172"/>
      <c r="U71" s="172"/>
      <c r="V71" s="172"/>
      <c r="W71" s="172"/>
      <c r="X71" s="172"/>
      <c r="Y71" s="172"/>
      <c r="Z71" s="172"/>
      <c r="AA71" s="172"/>
      <c r="AB71" s="172"/>
      <c r="AC71" s="172"/>
      <c r="AD71" s="172"/>
      <c r="AE71" s="172"/>
      <c r="AF71" s="172"/>
      <c r="AG71" s="172"/>
      <c r="AH71" s="172"/>
      <c r="AI71" s="172"/>
      <c r="AJ71" s="172"/>
      <c r="AK71" s="172"/>
      <c r="AL71" s="172"/>
      <c r="AM71" s="172"/>
      <c r="AN71" s="172"/>
      <c r="AO71" s="172"/>
      <c r="AP71" s="172"/>
      <c r="AQ71" s="172"/>
      <c r="AR71" s="172"/>
      <c r="AS71" s="172"/>
      <c r="AT71" s="172"/>
      <c r="AU71" s="172"/>
      <c r="AV71" s="172"/>
      <c r="AW71" s="172"/>
      <c r="AX71" s="172"/>
      <c r="AY71" s="172"/>
      <c r="AZ71" s="172"/>
    </row>
    <row r="72" spans="1:52" x14ac:dyDescent="0.25">
      <c r="L72" s="172"/>
      <c r="M72" s="172"/>
      <c r="N72" s="172"/>
      <c r="O72" s="172"/>
      <c r="P72" s="172"/>
      <c r="Q72" s="172"/>
      <c r="R72" s="172"/>
      <c r="S72" s="172"/>
      <c r="T72" s="172"/>
      <c r="U72" s="172"/>
      <c r="V72" s="172"/>
      <c r="W72" s="172"/>
      <c r="X72" s="172"/>
      <c r="Y72" s="172"/>
      <c r="Z72" s="172"/>
      <c r="AA72" s="172"/>
      <c r="AB72" s="172"/>
      <c r="AC72" s="172"/>
      <c r="AD72" s="172"/>
      <c r="AE72" s="172"/>
      <c r="AF72" s="172"/>
      <c r="AG72" s="172"/>
      <c r="AH72" s="172"/>
      <c r="AI72" s="172"/>
      <c r="AJ72" s="172"/>
      <c r="AK72" s="172"/>
      <c r="AL72" s="172"/>
      <c r="AM72" s="172"/>
      <c r="AN72" s="172"/>
      <c r="AO72" s="172"/>
      <c r="AP72" s="172"/>
      <c r="AQ72" s="172"/>
      <c r="AR72" s="172"/>
      <c r="AS72" s="172"/>
      <c r="AT72" s="172"/>
      <c r="AU72" s="172"/>
      <c r="AV72" s="172"/>
      <c r="AW72" s="172"/>
      <c r="AX72" s="172"/>
      <c r="AY72" s="172"/>
      <c r="AZ72" s="172"/>
    </row>
    <row r="73" spans="1:52" x14ac:dyDescent="0.25">
      <c r="L73" s="172"/>
      <c r="M73" s="172"/>
      <c r="N73" s="172"/>
      <c r="O73" s="172"/>
      <c r="P73" s="172"/>
      <c r="Q73" s="172"/>
      <c r="R73" s="172"/>
      <c r="S73" s="172"/>
      <c r="T73" s="172"/>
      <c r="U73" s="172"/>
      <c r="V73" s="172"/>
      <c r="W73" s="172"/>
      <c r="X73" s="172"/>
      <c r="Y73" s="172"/>
      <c r="Z73" s="172"/>
      <c r="AA73" s="172"/>
      <c r="AB73" s="172"/>
      <c r="AC73" s="172"/>
      <c r="AD73" s="172"/>
      <c r="AE73" s="172"/>
      <c r="AF73" s="172"/>
      <c r="AG73" s="172"/>
      <c r="AH73" s="172"/>
      <c r="AI73" s="172"/>
      <c r="AJ73" s="172"/>
      <c r="AK73" s="172"/>
      <c r="AL73" s="172"/>
      <c r="AM73" s="172"/>
      <c r="AN73" s="172"/>
      <c r="AO73" s="172"/>
      <c r="AP73" s="172"/>
      <c r="AQ73" s="172"/>
      <c r="AR73" s="172"/>
      <c r="AS73" s="172"/>
      <c r="AT73" s="172"/>
      <c r="AU73" s="172"/>
      <c r="AV73" s="172"/>
      <c r="AW73" s="172"/>
      <c r="AX73" s="172"/>
      <c r="AY73" s="172"/>
      <c r="AZ73" s="172"/>
    </row>
    <row r="74" spans="1:52" x14ac:dyDescent="0.25">
      <c r="L74" s="172"/>
      <c r="M74" s="172"/>
      <c r="N74" s="172"/>
      <c r="O74" s="172"/>
      <c r="P74" s="172"/>
      <c r="Q74" s="172"/>
      <c r="R74" s="172"/>
      <c r="S74" s="172"/>
      <c r="T74" s="172"/>
      <c r="U74" s="172"/>
      <c r="V74" s="172"/>
      <c r="W74" s="172"/>
      <c r="X74" s="172"/>
      <c r="Y74" s="172"/>
      <c r="Z74" s="172"/>
      <c r="AA74" s="172"/>
      <c r="AB74" s="172"/>
      <c r="AC74" s="172"/>
      <c r="AD74" s="172"/>
      <c r="AE74" s="172"/>
      <c r="AF74" s="172"/>
      <c r="AG74" s="172"/>
      <c r="AH74" s="172"/>
      <c r="AI74" s="172"/>
      <c r="AJ74" s="172"/>
      <c r="AK74" s="172"/>
      <c r="AL74" s="172"/>
      <c r="AM74" s="172"/>
      <c r="AN74" s="172"/>
      <c r="AO74" s="172"/>
      <c r="AP74" s="172"/>
      <c r="AQ74" s="172"/>
      <c r="AR74" s="172"/>
      <c r="AS74" s="172"/>
      <c r="AT74" s="172"/>
      <c r="AU74" s="172"/>
      <c r="AV74" s="172"/>
      <c r="AW74" s="172"/>
      <c r="AX74" s="172"/>
      <c r="AY74" s="172"/>
      <c r="AZ74" s="172"/>
    </row>
    <row r="75" spans="1:52" x14ac:dyDescent="0.25">
      <c r="L75" s="172"/>
      <c r="M75" s="172"/>
      <c r="N75" s="172"/>
      <c r="O75" s="172"/>
      <c r="P75" s="172"/>
      <c r="Q75" s="172"/>
      <c r="R75" s="172"/>
      <c r="S75" s="172"/>
      <c r="T75" s="172"/>
      <c r="U75" s="172"/>
      <c r="V75" s="172"/>
      <c r="W75" s="172"/>
      <c r="X75" s="172"/>
      <c r="Y75" s="172"/>
      <c r="Z75" s="172"/>
      <c r="AA75" s="172"/>
      <c r="AB75" s="172"/>
      <c r="AC75" s="172"/>
      <c r="AD75" s="172"/>
      <c r="AE75" s="172"/>
      <c r="AF75" s="172"/>
      <c r="AG75" s="172"/>
      <c r="AH75" s="172"/>
      <c r="AI75" s="172"/>
      <c r="AJ75" s="172"/>
      <c r="AK75" s="172"/>
      <c r="AL75" s="172"/>
      <c r="AM75" s="172"/>
      <c r="AN75" s="172"/>
      <c r="AO75" s="172"/>
      <c r="AP75" s="172"/>
      <c r="AQ75" s="172"/>
      <c r="AR75" s="172"/>
      <c r="AS75" s="172"/>
      <c r="AT75" s="172"/>
      <c r="AU75" s="172"/>
      <c r="AV75" s="172"/>
      <c r="AW75" s="172"/>
      <c r="AX75" s="172"/>
      <c r="AY75" s="172"/>
      <c r="AZ75" s="172"/>
    </row>
    <row r="76" spans="1:52" x14ac:dyDescent="0.25">
      <c r="L76" s="172"/>
      <c r="M76" s="172"/>
      <c r="N76" s="172"/>
      <c r="O76" s="172"/>
      <c r="P76" s="172"/>
      <c r="Q76" s="172"/>
      <c r="R76" s="172"/>
      <c r="S76" s="172"/>
      <c r="T76" s="172"/>
      <c r="U76" s="172"/>
      <c r="V76" s="172"/>
      <c r="W76" s="172"/>
      <c r="X76" s="172"/>
      <c r="Y76" s="172"/>
      <c r="Z76" s="172"/>
      <c r="AA76" s="172"/>
      <c r="AB76" s="172"/>
      <c r="AC76" s="172"/>
      <c r="AD76" s="172"/>
      <c r="AE76" s="172"/>
      <c r="AF76" s="172"/>
      <c r="AG76" s="172"/>
      <c r="AH76" s="172"/>
      <c r="AI76" s="172"/>
      <c r="AJ76" s="172"/>
      <c r="AK76" s="172"/>
      <c r="AL76" s="172"/>
      <c r="AM76" s="172"/>
      <c r="AN76" s="172"/>
      <c r="AO76" s="172"/>
      <c r="AP76" s="172"/>
      <c r="AQ76" s="172"/>
      <c r="AR76" s="172"/>
      <c r="AS76" s="172"/>
      <c r="AT76" s="172"/>
      <c r="AU76" s="172"/>
      <c r="AV76" s="172"/>
      <c r="AW76" s="172"/>
      <c r="AX76" s="172"/>
      <c r="AY76" s="172"/>
      <c r="AZ76" s="172"/>
    </row>
    <row r="77" spans="1:52" x14ac:dyDescent="0.25">
      <c r="L77" s="172"/>
      <c r="M77" s="172"/>
      <c r="N77" s="172"/>
      <c r="O77" s="172"/>
      <c r="P77" s="172"/>
      <c r="Q77" s="172"/>
      <c r="R77" s="172"/>
      <c r="S77" s="172"/>
      <c r="T77" s="172"/>
      <c r="U77" s="172"/>
      <c r="V77" s="172"/>
      <c r="W77" s="172"/>
      <c r="X77" s="172"/>
      <c r="Y77" s="172"/>
      <c r="Z77" s="172"/>
      <c r="AA77" s="172"/>
      <c r="AB77" s="172"/>
      <c r="AC77" s="172"/>
      <c r="AD77" s="172"/>
      <c r="AE77" s="172"/>
      <c r="AF77" s="172"/>
      <c r="AG77" s="172"/>
      <c r="AH77" s="172"/>
      <c r="AI77" s="172"/>
      <c r="AJ77" s="172"/>
      <c r="AK77" s="172"/>
      <c r="AL77" s="172"/>
      <c r="AM77" s="172"/>
      <c r="AN77" s="172"/>
      <c r="AO77" s="172"/>
      <c r="AP77" s="172"/>
      <c r="AQ77" s="172"/>
      <c r="AR77" s="172"/>
      <c r="AS77" s="172"/>
      <c r="AT77" s="172"/>
      <c r="AU77" s="172"/>
      <c r="AV77" s="172"/>
      <c r="AW77" s="172"/>
      <c r="AX77" s="172"/>
      <c r="AY77" s="172"/>
      <c r="AZ77" s="172"/>
    </row>
    <row r="78" spans="1:52" x14ac:dyDescent="0.25">
      <c r="L78" s="172"/>
      <c r="M78" s="172"/>
      <c r="N78" s="172"/>
      <c r="O78" s="172"/>
      <c r="P78" s="172"/>
      <c r="Q78" s="172"/>
      <c r="R78" s="172"/>
      <c r="S78" s="172"/>
      <c r="T78" s="172"/>
      <c r="U78" s="172"/>
      <c r="V78" s="172"/>
      <c r="W78" s="172"/>
      <c r="X78" s="172"/>
      <c r="Y78" s="172"/>
      <c r="Z78" s="172"/>
      <c r="AA78" s="172"/>
      <c r="AB78" s="172"/>
      <c r="AC78" s="172"/>
      <c r="AD78" s="172"/>
      <c r="AE78" s="172"/>
      <c r="AF78" s="172"/>
      <c r="AG78" s="172"/>
      <c r="AH78" s="172"/>
      <c r="AI78" s="172"/>
      <c r="AJ78" s="172"/>
      <c r="AK78" s="172"/>
      <c r="AL78" s="172"/>
      <c r="AM78" s="172"/>
      <c r="AN78" s="172"/>
      <c r="AO78" s="172"/>
      <c r="AP78" s="172"/>
      <c r="AQ78" s="172"/>
      <c r="AR78" s="172"/>
      <c r="AS78" s="172"/>
      <c r="AT78" s="172"/>
      <c r="AU78" s="172"/>
      <c r="AV78" s="172"/>
      <c r="AW78" s="172"/>
      <c r="AX78" s="172"/>
      <c r="AY78" s="172"/>
      <c r="AZ78" s="172"/>
    </row>
    <row r="79" spans="1:52" x14ac:dyDescent="0.25">
      <c r="L79" s="172"/>
      <c r="M79" s="172"/>
      <c r="N79" s="172"/>
      <c r="O79" s="172"/>
      <c r="P79" s="172"/>
      <c r="Q79" s="172"/>
      <c r="R79" s="172"/>
      <c r="S79" s="172"/>
      <c r="T79" s="172"/>
      <c r="U79" s="172"/>
      <c r="V79" s="172"/>
      <c r="W79" s="172"/>
      <c r="X79" s="172"/>
      <c r="Y79" s="172"/>
      <c r="Z79" s="172"/>
      <c r="AA79" s="172"/>
      <c r="AB79" s="172"/>
      <c r="AC79" s="172"/>
      <c r="AD79" s="172"/>
      <c r="AE79" s="172"/>
      <c r="AF79" s="172"/>
      <c r="AG79" s="172"/>
      <c r="AH79" s="172"/>
      <c r="AI79" s="172"/>
      <c r="AJ79" s="172"/>
      <c r="AK79" s="172"/>
      <c r="AL79" s="172"/>
      <c r="AM79" s="172"/>
      <c r="AN79" s="172"/>
      <c r="AO79" s="172"/>
      <c r="AP79" s="172"/>
      <c r="AQ79" s="172"/>
      <c r="AR79" s="172"/>
      <c r="AS79" s="172"/>
      <c r="AT79" s="172"/>
      <c r="AU79" s="172"/>
      <c r="AV79" s="172"/>
      <c r="AW79" s="172"/>
      <c r="AX79" s="172"/>
      <c r="AY79" s="172"/>
      <c r="AZ79" s="172"/>
    </row>
    <row r="80" spans="1:52" x14ac:dyDescent="0.25">
      <c r="L80" s="172"/>
      <c r="M80" s="172"/>
      <c r="N80" s="172"/>
      <c r="O80" s="172"/>
      <c r="P80" s="172"/>
      <c r="Q80" s="172"/>
      <c r="R80" s="172"/>
      <c r="S80" s="172"/>
      <c r="T80" s="172"/>
      <c r="U80" s="172"/>
      <c r="V80" s="172"/>
      <c r="W80" s="172"/>
      <c r="X80" s="172"/>
      <c r="Y80" s="172"/>
      <c r="Z80" s="172"/>
      <c r="AA80" s="172"/>
      <c r="AB80" s="172"/>
      <c r="AC80" s="172"/>
      <c r="AD80" s="172"/>
      <c r="AE80" s="172"/>
      <c r="AF80" s="172"/>
      <c r="AG80" s="172"/>
      <c r="AH80" s="172"/>
      <c r="AI80" s="172"/>
      <c r="AJ80" s="172"/>
      <c r="AK80" s="172"/>
      <c r="AL80" s="172"/>
      <c r="AM80" s="172"/>
      <c r="AN80" s="172"/>
      <c r="AO80" s="172"/>
      <c r="AP80" s="172"/>
      <c r="AQ80" s="172"/>
      <c r="AR80" s="172"/>
      <c r="AS80" s="172"/>
      <c r="AT80" s="172"/>
      <c r="AU80" s="172"/>
      <c r="AV80" s="172"/>
      <c r="AW80" s="172"/>
      <c r="AX80" s="172"/>
      <c r="AY80" s="172"/>
      <c r="AZ80" s="172"/>
    </row>
    <row r="81" spans="12:52" x14ac:dyDescent="0.25">
      <c r="L81" s="172"/>
      <c r="M81" s="172"/>
      <c r="N81" s="172"/>
      <c r="O81" s="172"/>
      <c r="P81" s="172"/>
      <c r="Q81" s="172"/>
      <c r="R81" s="172"/>
      <c r="S81" s="172"/>
      <c r="T81" s="172"/>
      <c r="U81" s="172"/>
      <c r="V81" s="172"/>
      <c r="W81" s="172"/>
      <c r="X81" s="172"/>
      <c r="Y81" s="172"/>
      <c r="Z81" s="172"/>
      <c r="AA81" s="172"/>
      <c r="AB81" s="172"/>
      <c r="AC81" s="172"/>
      <c r="AD81" s="172"/>
      <c r="AE81" s="172"/>
      <c r="AF81" s="172"/>
      <c r="AG81" s="172"/>
      <c r="AH81" s="172"/>
      <c r="AI81" s="172"/>
      <c r="AJ81" s="172"/>
      <c r="AK81" s="172"/>
      <c r="AL81" s="172"/>
      <c r="AM81" s="172"/>
      <c r="AN81" s="172"/>
      <c r="AO81" s="172"/>
      <c r="AP81" s="172"/>
      <c r="AQ81" s="172"/>
      <c r="AR81" s="172"/>
      <c r="AS81" s="172"/>
      <c r="AT81" s="172"/>
      <c r="AU81" s="172"/>
      <c r="AV81" s="172"/>
      <c r="AW81" s="172"/>
      <c r="AX81" s="172"/>
      <c r="AY81" s="172"/>
      <c r="AZ81" s="172"/>
    </row>
    <row r="82" spans="12:52" x14ac:dyDescent="0.25">
      <c r="L82" s="172"/>
      <c r="M82" s="172"/>
      <c r="N82" s="172"/>
      <c r="O82" s="172"/>
      <c r="P82" s="172"/>
      <c r="Q82" s="172"/>
      <c r="R82" s="172"/>
      <c r="S82" s="172"/>
      <c r="T82" s="172"/>
      <c r="U82" s="172"/>
      <c r="V82" s="172"/>
      <c r="W82" s="172"/>
      <c r="X82" s="172"/>
      <c r="Y82" s="172"/>
      <c r="Z82" s="172"/>
      <c r="AA82" s="172"/>
      <c r="AB82" s="172"/>
      <c r="AC82" s="172"/>
      <c r="AD82" s="172"/>
      <c r="AE82" s="172"/>
      <c r="AF82" s="172"/>
      <c r="AG82" s="172"/>
      <c r="AH82" s="172"/>
      <c r="AI82" s="172"/>
      <c r="AJ82" s="172"/>
      <c r="AK82" s="172"/>
      <c r="AL82" s="172"/>
      <c r="AM82" s="172"/>
      <c r="AN82" s="172"/>
      <c r="AO82" s="172"/>
      <c r="AP82" s="172"/>
      <c r="AQ82" s="172"/>
      <c r="AR82" s="172"/>
      <c r="AS82" s="172"/>
      <c r="AT82" s="172"/>
      <c r="AU82" s="172"/>
      <c r="AV82" s="172"/>
      <c r="AW82" s="172"/>
      <c r="AX82" s="172"/>
      <c r="AY82" s="172"/>
      <c r="AZ82" s="172"/>
    </row>
    <row r="83" spans="12:52" x14ac:dyDescent="0.25">
      <c r="L83" s="172"/>
      <c r="M83" s="172"/>
      <c r="N83" s="172"/>
      <c r="O83" s="172"/>
      <c r="P83" s="172"/>
      <c r="Q83" s="172"/>
      <c r="R83" s="172"/>
      <c r="S83" s="172"/>
      <c r="T83" s="172"/>
      <c r="U83" s="172"/>
      <c r="V83" s="172"/>
      <c r="W83" s="172"/>
      <c r="X83" s="172"/>
      <c r="Y83" s="172"/>
      <c r="Z83" s="172"/>
      <c r="AA83" s="172"/>
      <c r="AB83" s="172"/>
      <c r="AC83" s="172"/>
      <c r="AD83" s="172"/>
      <c r="AE83" s="172"/>
      <c r="AF83" s="172"/>
      <c r="AG83" s="172"/>
      <c r="AH83" s="172"/>
      <c r="AI83" s="172"/>
      <c r="AJ83" s="172"/>
      <c r="AK83" s="172"/>
      <c r="AL83" s="172"/>
      <c r="AM83" s="172"/>
      <c r="AN83" s="172"/>
      <c r="AO83" s="172"/>
      <c r="AP83" s="172"/>
      <c r="AQ83" s="172"/>
      <c r="AR83" s="172"/>
      <c r="AS83" s="172"/>
      <c r="AT83" s="172"/>
      <c r="AU83" s="172"/>
      <c r="AV83" s="172"/>
      <c r="AW83" s="172"/>
      <c r="AX83" s="172"/>
      <c r="AY83" s="172"/>
      <c r="AZ83" s="172"/>
    </row>
    <row r="84" spans="12:52" x14ac:dyDescent="0.25">
      <c r="L84" s="172"/>
      <c r="M84" s="172"/>
      <c r="N84" s="172"/>
      <c r="O84" s="172"/>
      <c r="P84" s="172"/>
      <c r="Q84" s="172"/>
      <c r="R84" s="172"/>
      <c r="S84" s="172"/>
      <c r="T84" s="172"/>
      <c r="U84" s="172"/>
      <c r="V84" s="172"/>
      <c r="W84" s="172"/>
      <c r="X84" s="172"/>
      <c r="Y84" s="172"/>
      <c r="Z84" s="172"/>
      <c r="AA84" s="172"/>
      <c r="AB84" s="172"/>
      <c r="AC84" s="172"/>
      <c r="AD84" s="172"/>
      <c r="AE84" s="172"/>
      <c r="AF84" s="172"/>
      <c r="AG84" s="172"/>
      <c r="AH84" s="172"/>
      <c r="AI84" s="172"/>
      <c r="AJ84" s="172"/>
      <c r="AK84" s="172"/>
      <c r="AL84" s="172"/>
      <c r="AM84" s="172"/>
      <c r="AN84" s="172"/>
      <c r="AO84" s="172"/>
      <c r="AP84" s="172"/>
      <c r="AQ84" s="172"/>
      <c r="AR84" s="172"/>
      <c r="AS84" s="172"/>
      <c r="AT84" s="172"/>
      <c r="AU84" s="172"/>
      <c r="AV84" s="172"/>
      <c r="AW84" s="172"/>
      <c r="AX84" s="172"/>
      <c r="AY84" s="172"/>
      <c r="AZ84" s="172"/>
    </row>
    <row r="85" spans="12:52" x14ac:dyDescent="0.25">
      <c r="L85" s="172"/>
      <c r="M85" s="172"/>
      <c r="N85" s="172"/>
      <c r="O85" s="172"/>
      <c r="P85" s="172"/>
      <c r="Q85" s="172"/>
      <c r="R85" s="172"/>
      <c r="S85" s="172"/>
      <c r="T85" s="172"/>
      <c r="U85" s="172"/>
      <c r="V85" s="172"/>
      <c r="W85" s="172"/>
      <c r="X85" s="172"/>
      <c r="Y85" s="172"/>
      <c r="Z85" s="172"/>
      <c r="AA85" s="172"/>
      <c r="AB85" s="172"/>
      <c r="AC85" s="172"/>
      <c r="AD85" s="172"/>
      <c r="AE85" s="172"/>
      <c r="AF85" s="172"/>
      <c r="AG85" s="172"/>
      <c r="AH85" s="172"/>
      <c r="AI85" s="172"/>
      <c r="AJ85" s="172"/>
      <c r="AK85" s="172"/>
      <c r="AL85" s="172"/>
      <c r="AM85" s="172"/>
      <c r="AN85" s="172"/>
      <c r="AO85" s="172"/>
      <c r="AP85" s="172"/>
      <c r="AQ85" s="172"/>
      <c r="AR85" s="172"/>
      <c r="AS85" s="172"/>
      <c r="AT85" s="172"/>
      <c r="AU85" s="172"/>
      <c r="AV85" s="172"/>
      <c r="AW85" s="172"/>
      <c r="AX85" s="172"/>
      <c r="AY85" s="172"/>
      <c r="AZ85" s="172"/>
    </row>
    <row r="86" spans="12:52" x14ac:dyDescent="0.25">
      <c r="L86" s="172"/>
      <c r="M86" s="172"/>
      <c r="N86" s="172"/>
      <c r="O86" s="172"/>
      <c r="P86" s="172"/>
      <c r="Q86" s="172"/>
      <c r="R86" s="172"/>
      <c r="S86" s="172"/>
      <c r="T86" s="172"/>
      <c r="U86" s="172"/>
      <c r="V86" s="172"/>
      <c r="W86" s="172"/>
      <c r="X86" s="172"/>
      <c r="Y86" s="172"/>
      <c r="Z86" s="172"/>
      <c r="AA86" s="172"/>
      <c r="AB86" s="172"/>
      <c r="AC86" s="172"/>
      <c r="AD86" s="172"/>
      <c r="AE86" s="172"/>
      <c r="AF86" s="172"/>
      <c r="AG86" s="172"/>
      <c r="AH86" s="172"/>
      <c r="AI86" s="172"/>
      <c r="AJ86" s="172"/>
      <c r="AK86" s="172"/>
      <c r="AL86" s="172"/>
      <c r="AM86" s="172"/>
      <c r="AN86" s="172"/>
      <c r="AO86" s="172"/>
      <c r="AP86" s="172"/>
      <c r="AQ86" s="172"/>
      <c r="AR86" s="172"/>
      <c r="AS86" s="172"/>
      <c r="AT86" s="172"/>
      <c r="AU86" s="172"/>
      <c r="AV86" s="172"/>
      <c r="AW86" s="172"/>
      <c r="AX86" s="172"/>
      <c r="AY86" s="172"/>
      <c r="AZ86" s="172"/>
    </row>
    <row r="87" spans="12:52" x14ac:dyDescent="0.25">
      <c r="L87" s="172"/>
      <c r="M87" s="172"/>
      <c r="N87" s="172"/>
      <c r="O87" s="172"/>
      <c r="P87" s="172"/>
      <c r="Q87" s="172"/>
      <c r="R87" s="172"/>
      <c r="S87" s="172"/>
      <c r="T87" s="172"/>
      <c r="U87" s="172"/>
      <c r="V87" s="172"/>
      <c r="W87" s="172"/>
      <c r="X87" s="172"/>
      <c r="Y87" s="172"/>
      <c r="Z87" s="172"/>
      <c r="AA87" s="172"/>
      <c r="AB87" s="172"/>
      <c r="AC87" s="172"/>
      <c r="AD87" s="172"/>
      <c r="AE87" s="172"/>
      <c r="AF87" s="172"/>
      <c r="AG87" s="172"/>
      <c r="AH87" s="172"/>
      <c r="AI87" s="172"/>
      <c r="AJ87" s="172"/>
      <c r="AK87" s="172"/>
      <c r="AL87" s="172"/>
      <c r="AM87" s="172"/>
      <c r="AN87" s="172"/>
      <c r="AO87" s="172"/>
      <c r="AP87" s="172"/>
      <c r="AQ87" s="172"/>
      <c r="AR87" s="172"/>
      <c r="AS87" s="172"/>
      <c r="AT87" s="172"/>
      <c r="AU87" s="172"/>
      <c r="AV87" s="172"/>
      <c r="AW87" s="172"/>
      <c r="AX87" s="172"/>
      <c r="AY87" s="172"/>
      <c r="AZ87" s="172"/>
    </row>
    <row r="88" spans="12:52" x14ac:dyDescent="0.25">
      <c r="L88" s="172"/>
      <c r="M88" s="172"/>
      <c r="N88" s="172"/>
      <c r="O88" s="172"/>
      <c r="P88" s="172"/>
      <c r="Q88" s="172"/>
      <c r="R88" s="172"/>
      <c r="S88" s="172"/>
      <c r="T88" s="172"/>
      <c r="U88" s="172"/>
      <c r="V88" s="172"/>
      <c r="W88" s="172"/>
      <c r="X88" s="172"/>
      <c r="Y88" s="172"/>
      <c r="Z88" s="172"/>
      <c r="AA88" s="172"/>
      <c r="AB88" s="172"/>
      <c r="AC88" s="172"/>
      <c r="AD88" s="172"/>
      <c r="AE88" s="172"/>
      <c r="AF88" s="172"/>
      <c r="AG88" s="172"/>
      <c r="AH88" s="172"/>
      <c r="AI88" s="172"/>
      <c r="AJ88" s="172"/>
      <c r="AK88" s="172"/>
      <c r="AL88" s="172"/>
      <c r="AM88" s="172"/>
      <c r="AN88" s="172"/>
      <c r="AO88" s="172"/>
      <c r="AP88" s="172"/>
      <c r="AQ88" s="172"/>
      <c r="AR88" s="172"/>
      <c r="AS88" s="172"/>
      <c r="AT88" s="172"/>
      <c r="AU88" s="172"/>
      <c r="AV88" s="172"/>
      <c r="AW88" s="172"/>
      <c r="AX88" s="172"/>
      <c r="AY88" s="172"/>
      <c r="AZ88" s="172"/>
    </row>
    <row r="89" spans="12:52" x14ac:dyDescent="0.25">
      <c r="L89" s="172"/>
      <c r="M89" s="172"/>
      <c r="N89" s="172"/>
      <c r="O89" s="172"/>
      <c r="P89" s="172"/>
      <c r="Q89" s="172"/>
      <c r="R89" s="172"/>
      <c r="S89" s="172"/>
      <c r="T89" s="172"/>
      <c r="U89" s="172"/>
      <c r="V89" s="172"/>
      <c r="W89" s="172"/>
      <c r="X89" s="172"/>
      <c r="Y89" s="172"/>
      <c r="Z89" s="172"/>
      <c r="AA89" s="172"/>
      <c r="AB89" s="172"/>
      <c r="AC89" s="172"/>
      <c r="AD89" s="172"/>
      <c r="AE89" s="172"/>
      <c r="AF89" s="172"/>
      <c r="AG89" s="172"/>
      <c r="AH89" s="172"/>
      <c r="AI89" s="172"/>
      <c r="AJ89" s="172"/>
      <c r="AK89" s="172"/>
      <c r="AL89" s="172"/>
      <c r="AM89" s="172"/>
      <c r="AN89" s="172"/>
      <c r="AO89" s="172"/>
      <c r="AP89" s="172"/>
      <c r="AQ89" s="172"/>
      <c r="AR89" s="172"/>
      <c r="AS89" s="172"/>
      <c r="AT89" s="172"/>
      <c r="AU89" s="172"/>
      <c r="AV89" s="172"/>
      <c r="AW89" s="172"/>
      <c r="AX89" s="172"/>
      <c r="AY89" s="172"/>
      <c r="AZ89" s="172"/>
    </row>
    <row r="90" spans="12:52" x14ac:dyDescent="0.25">
      <c r="L90" s="172"/>
      <c r="M90" s="172"/>
      <c r="N90" s="172"/>
      <c r="O90" s="172"/>
      <c r="P90" s="172"/>
      <c r="Q90" s="172"/>
      <c r="R90" s="172"/>
      <c r="S90" s="172"/>
      <c r="T90" s="172"/>
      <c r="U90" s="172"/>
      <c r="V90" s="172"/>
      <c r="W90" s="172"/>
      <c r="X90" s="172"/>
      <c r="Y90" s="172"/>
      <c r="Z90" s="172"/>
      <c r="AA90" s="172"/>
      <c r="AB90" s="172"/>
      <c r="AC90" s="172"/>
      <c r="AD90" s="172"/>
      <c r="AE90" s="172"/>
      <c r="AF90" s="172"/>
      <c r="AG90" s="172"/>
      <c r="AH90" s="172"/>
      <c r="AI90" s="172"/>
      <c r="AJ90" s="172"/>
      <c r="AK90" s="172"/>
      <c r="AL90" s="172"/>
      <c r="AM90" s="172"/>
      <c r="AN90" s="172"/>
      <c r="AO90" s="172"/>
      <c r="AP90" s="172"/>
      <c r="AQ90" s="172"/>
      <c r="AR90" s="172"/>
      <c r="AS90" s="172"/>
      <c r="AT90" s="172"/>
      <c r="AU90" s="172"/>
      <c r="AV90" s="172"/>
      <c r="AW90" s="172"/>
      <c r="AX90" s="172"/>
      <c r="AY90" s="172"/>
      <c r="AZ90" s="172"/>
    </row>
    <row r="91" spans="12:52" x14ac:dyDescent="0.25">
      <c r="L91" s="172"/>
      <c r="M91" s="172"/>
      <c r="N91" s="172"/>
      <c r="O91" s="172"/>
      <c r="P91" s="172"/>
      <c r="Q91" s="172"/>
      <c r="R91" s="172"/>
      <c r="S91" s="172"/>
      <c r="T91" s="172"/>
      <c r="U91" s="172"/>
      <c r="V91" s="172"/>
      <c r="W91" s="172"/>
      <c r="X91" s="172"/>
      <c r="Y91" s="172"/>
      <c r="Z91" s="172"/>
      <c r="AA91" s="172"/>
      <c r="AB91" s="172"/>
      <c r="AC91" s="172"/>
      <c r="AD91" s="172"/>
      <c r="AE91" s="172"/>
      <c r="AF91" s="172"/>
      <c r="AG91" s="172"/>
      <c r="AH91" s="172"/>
      <c r="AI91" s="172"/>
      <c r="AJ91" s="172"/>
      <c r="AK91" s="172"/>
      <c r="AL91" s="172"/>
      <c r="AM91" s="172"/>
      <c r="AN91" s="172"/>
      <c r="AO91" s="172"/>
      <c r="AP91" s="172"/>
      <c r="AQ91" s="172"/>
      <c r="AR91" s="172"/>
      <c r="AS91" s="172"/>
      <c r="AT91" s="172"/>
      <c r="AU91" s="172"/>
      <c r="AV91" s="172"/>
      <c r="AW91" s="172"/>
      <c r="AX91" s="172"/>
      <c r="AY91" s="172"/>
      <c r="AZ91" s="172"/>
    </row>
    <row r="92" spans="12:52" x14ac:dyDescent="0.25">
      <c r="L92" s="172"/>
      <c r="M92" s="172"/>
      <c r="N92" s="172"/>
      <c r="O92" s="172"/>
      <c r="P92" s="172"/>
      <c r="Q92" s="172"/>
      <c r="R92" s="172"/>
      <c r="S92" s="172"/>
      <c r="T92" s="172"/>
      <c r="U92" s="172"/>
      <c r="V92" s="172"/>
      <c r="W92" s="172"/>
      <c r="X92" s="172"/>
      <c r="Y92" s="172"/>
      <c r="Z92" s="172"/>
      <c r="AA92" s="172"/>
      <c r="AB92" s="172"/>
      <c r="AC92" s="172"/>
      <c r="AD92" s="172"/>
      <c r="AE92" s="172"/>
      <c r="AF92" s="172"/>
      <c r="AG92" s="172"/>
      <c r="AH92" s="172"/>
      <c r="AI92" s="172"/>
      <c r="AJ92" s="172"/>
      <c r="AK92" s="172"/>
      <c r="AL92" s="172"/>
      <c r="AM92" s="172"/>
      <c r="AN92" s="172"/>
      <c r="AO92" s="172"/>
      <c r="AP92" s="172"/>
      <c r="AQ92" s="172"/>
      <c r="AR92" s="172"/>
      <c r="AS92" s="172"/>
      <c r="AT92" s="172"/>
      <c r="AU92" s="172"/>
      <c r="AV92" s="172"/>
      <c r="AW92" s="172"/>
      <c r="AX92" s="172"/>
      <c r="AY92" s="172"/>
      <c r="AZ92" s="172"/>
    </row>
    <row r="93" spans="12:52" x14ac:dyDescent="0.25">
      <c r="L93" s="172"/>
      <c r="M93" s="172"/>
      <c r="N93" s="172"/>
      <c r="O93" s="172"/>
      <c r="P93" s="172"/>
      <c r="Q93" s="172"/>
      <c r="R93" s="172"/>
      <c r="S93" s="172"/>
      <c r="T93" s="172"/>
      <c r="U93" s="172"/>
      <c r="V93" s="172"/>
      <c r="W93" s="172"/>
      <c r="X93" s="172"/>
      <c r="Y93" s="172"/>
      <c r="Z93" s="172"/>
      <c r="AA93" s="172"/>
      <c r="AB93" s="172"/>
      <c r="AC93" s="172"/>
      <c r="AD93" s="172"/>
      <c r="AE93" s="172"/>
      <c r="AF93" s="172"/>
      <c r="AG93" s="172"/>
      <c r="AH93" s="172"/>
      <c r="AI93" s="172"/>
      <c r="AJ93" s="172"/>
      <c r="AK93" s="172"/>
      <c r="AL93" s="172"/>
      <c r="AM93" s="172"/>
      <c r="AN93" s="172"/>
      <c r="AO93" s="172"/>
      <c r="AP93" s="172"/>
      <c r="AQ93" s="172"/>
      <c r="AR93" s="172"/>
      <c r="AS93" s="172"/>
      <c r="AT93" s="172"/>
      <c r="AU93" s="172"/>
      <c r="AV93" s="172"/>
      <c r="AW93" s="172"/>
      <c r="AX93" s="172"/>
      <c r="AY93" s="172"/>
      <c r="AZ93" s="172"/>
    </row>
    <row r="94" spans="12:52" x14ac:dyDescent="0.25">
      <c r="L94" s="172"/>
      <c r="M94" s="172"/>
      <c r="N94" s="172"/>
      <c r="O94" s="172"/>
      <c r="P94" s="172"/>
      <c r="Q94" s="172"/>
      <c r="R94" s="172"/>
      <c r="S94" s="172"/>
      <c r="T94" s="172"/>
      <c r="U94" s="172"/>
      <c r="V94" s="172"/>
      <c r="W94" s="172"/>
      <c r="X94" s="172"/>
      <c r="Y94" s="172"/>
      <c r="Z94" s="172"/>
      <c r="AA94" s="172"/>
      <c r="AB94" s="172"/>
      <c r="AC94" s="172"/>
      <c r="AD94" s="172"/>
      <c r="AE94" s="172"/>
      <c r="AF94" s="172"/>
      <c r="AG94" s="172"/>
      <c r="AH94" s="172"/>
      <c r="AI94" s="172"/>
      <c r="AJ94" s="172"/>
      <c r="AK94" s="172"/>
      <c r="AL94" s="172"/>
      <c r="AM94" s="172"/>
      <c r="AN94" s="172"/>
      <c r="AO94" s="172"/>
      <c r="AP94" s="172"/>
      <c r="AQ94" s="172"/>
      <c r="AR94" s="172"/>
      <c r="AS94" s="172"/>
      <c r="AT94" s="172"/>
      <c r="AU94" s="172"/>
      <c r="AV94" s="172"/>
      <c r="AW94" s="172"/>
      <c r="AX94" s="172"/>
      <c r="AY94" s="172"/>
      <c r="AZ94" s="172"/>
    </row>
    <row r="95" spans="12:52" x14ac:dyDescent="0.25">
      <c r="L95" s="172"/>
      <c r="M95" s="172"/>
      <c r="N95" s="172"/>
      <c r="O95" s="172"/>
      <c r="P95" s="172"/>
      <c r="Q95" s="172"/>
      <c r="R95" s="172"/>
      <c r="S95" s="172"/>
      <c r="T95" s="172"/>
      <c r="U95" s="172"/>
      <c r="V95" s="172"/>
      <c r="W95" s="172"/>
      <c r="X95" s="172"/>
      <c r="Y95" s="172"/>
      <c r="Z95" s="172"/>
      <c r="AA95" s="172"/>
      <c r="AB95" s="172"/>
      <c r="AC95" s="172"/>
      <c r="AD95" s="172"/>
      <c r="AE95" s="172"/>
      <c r="AF95" s="172"/>
      <c r="AG95" s="172"/>
      <c r="AH95" s="172"/>
      <c r="AI95" s="172"/>
      <c r="AJ95" s="172"/>
      <c r="AK95" s="172"/>
      <c r="AL95" s="172"/>
      <c r="AM95" s="172"/>
      <c r="AN95" s="172"/>
      <c r="AO95" s="172"/>
      <c r="AP95" s="172"/>
      <c r="AQ95" s="172"/>
      <c r="AR95" s="172"/>
      <c r="AS95" s="172"/>
      <c r="AT95" s="172"/>
      <c r="AU95" s="172"/>
      <c r="AV95" s="172"/>
      <c r="AW95" s="172"/>
      <c r="AX95" s="172"/>
      <c r="AY95" s="172"/>
      <c r="AZ95" s="172"/>
    </row>
    <row r="96" spans="12:52" x14ac:dyDescent="0.25">
      <c r="L96" s="172"/>
      <c r="M96" s="172"/>
      <c r="N96" s="172"/>
      <c r="O96" s="172"/>
      <c r="P96" s="172"/>
      <c r="Q96" s="172"/>
      <c r="R96" s="172"/>
      <c r="S96" s="172"/>
      <c r="T96" s="172"/>
      <c r="U96" s="172"/>
      <c r="V96" s="172"/>
      <c r="W96" s="172"/>
      <c r="X96" s="172"/>
      <c r="Y96" s="172"/>
      <c r="Z96" s="172"/>
      <c r="AA96" s="172"/>
      <c r="AB96" s="172"/>
      <c r="AC96" s="172"/>
      <c r="AD96" s="172"/>
      <c r="AE96" s="172"/>
      <c r="AF96" s="172"/>
      <c r="AG96" s="172"/>
      <c r="AH96" s="172"/>
      <c r="AI96" s="172"/>
      <c r="AJ96" s="172"/>
      <c r="AK96" s="172"/>
      <c r="AL96" s="172"/>
      <c r="AM96" s="172"/>
      <c r="AN96" s="172"/>
      <c r="AO96" s="172"/>
      <c r="AP96" s="172"/>
      <c r="AQ96" s="172"/>
      <c r="AR96" s="172"/>
      <c r="AS96" s="172"/>
      <c r="AT96" s="172"/>
      <c r="AU96" s="172"/>
      <c r="AV96" s="172"/>
      <c r="AW96" s="172"/>
      <c r="AX96" s="172"/>
      <c r="AY96" s="172"/>
      <c r="AZ96" s="172"/>
    </row>
    <row r="97" spans="12:52" x14ac:dyDescent="0.25">
      <c r="L97" s="172"/>
      <c r="M97" s="172"/>
      <c r="N97" s="172"/>
      <c r="O97" s="172"/>
      <c r="P97" s="172"/>
      <c r="Q97" s="172"/>
      <c r="R97" s="172"/>
      <c r="S97" s="172"/>
      <c r="T97" s="172"/>
      <c r="U97" s="172"/>
      <c r="V97" s="172"/>
      <c r="W97" s="172"/>
      <c r="X97" s="172"/>
      <c r="Y97" s="172"/>
      <c r="Z97" s="172"/>
      <c r="AA97" s="172"/>
      <c r="AB97" s="172"/>
      <c r="AC97" s="172"/>
      <c r="AD97" s="172"/>
      <c r="AE97" s="172"/>
      <c r="AF97" s="172"/>
      <c r="AG97" s="172"/>
      <c r="AH97" s="172"/>
      <c r="AI97" s="172"/>
      <c r="AJ97" s="172"/>
      <c r="AK97" s="172"/>
      <c r="AL97" s="172"/>
      <c r="AM97" s="172"/>
      <c r="AN97" s="172"/>
      <c r="AO97" s="172"/>
      <c r="AP97" s="172"/>
      <c r="AQ97" s="172"/>
      <c r="AR97" s="172"/>
      <c r="AS97" s="172"/>
      <c r="AT97" s="172"/>
      <c r="AU97" s="172"/>
      <c r="AV97" s="172"/>
      <c r="AW97" s="172"/>
      <c r="AX97" s="172"/>
      <c r="AY97" s="172"/>
      <c r="AZ97" s="172"/>
    </row>
    <row r="98" spans="12:52" x14ac:dyDescent="0.25">
      <c r="L98" s="172"/>
      <c r="M98" s="172"/>
      <c r="N98" s="172"/>
      <c r="O98" s="172"/>
      <c r="P98" s="172"/>
      <c r="Q98" s="172"/>
      <c r="R98" s="172"/>
      <c r="S98" s="172"/>
      <c r="T98" s="172"/>
      <c r="U98" s="172"/>
      <c r="V98" s="172"/>
      <c r="W98" s="172"/>
      <c r="X98" s="172"/>
      <c r="Y98" s="172"/>
      <c r="Z98" s="172"/>
      <c r="AA98" s="172"/>
      <c r="AB98" s="172"/>
      <c r="AC98" s="172"/>
      <c r="AD98" s="172"/>
      <c r="AE98" s="172"/>
      <c r="AF98" s="172"/>
      <c r="AG98" s="172"/>
      <c r="AH98" s="172"/>
      <c r="AI98" s="172"/>
      <c r="AJ98" s="172"/>
      <c r="AK98" s="172"/>
      <c r="AL98" s="172"/>
      <c r="AM98" s="172"/>
      <c r="AN98" s="172"/>
      <c r="AO98" s="172"/>
      <c r="AP98" s="172"/>
      <c r="AQ98" s="172"/>
      <c r="AR98" s="172"/>
      <c r="AS98" s="172"/>
      <c r="AT98" s="172"/>
      <c r="AU98" s="172"/>
      <c r="AV98" s="172"/>
      <c r="AW98" s="172"/>
      <c r="AX98" s="172"/>
      <c r="AY98" s="172"/>
      <c r="AZ98" s="172"/>
    </row>
    <row r="99" spans="12:52" x14ac:dyDescent="0.25">
      <c r="L99" s="172"/>
      <c r="M99" s="172"/>
      <c r="N99" s="172"/>
      <c r="O99" s="172"/>
      <c r="P99" s="172"/>
      <c r="Q99" s="172"/>
      <c r="R99" s="172"/>
      <c r="S99" s="172"/>
      <c r="T99" s="172"/>
      <c r="U99" s="172"/>
      <c r="V99" s="172"/>
      <c r="W99" s="172"/>
      <c r="X99" s="172"/>
      <c r="Y99" s="172"/>
      <c r="Z99" s="172"/>
      <c r="AA99" s="172"/>
      <c r="AB99" s="172"/>
      <c r="AC99" s="172"/>
      <c r="AD99" s="172"/>
      <c r="AE99" s="172"/>
      <c r="AF99" s="172"/>
      <c r="AG99" s="172"/>
      <c r="AH99" s="172"/>
      <c r="AI99" s="172"/>
      <c r="AJ99" s="172"/>
      <c r="AK99" s="172"/>
      <c r="AL99" s="172"/>
      <c r="AM99" s="172"/>
      <c r="AN99" s="172"/>
      <c r="AO99" s="172"/>
      <c r="AP99" s="172"/>
      <c r="AQ99" s="172"/>
      <c r="AR99" s="172"/>
      <c r="AS99" s="172"/>
      <c r="AT99" s="172"/>
      <c r="AU99" s="172"/>
      <c r="AV99" s="172"/>
      <c r="AW99" s="172"/>
      <c r="AX99" s="172"/>
      <c r="AY99" s="172"/>
      <c r="AZ99" s="172"/>
    </row>
    <row r="100" spans="12:52" x14ac:dyDescent="0.25">
      <c r="L100" s="172"/>
      <c r="M100" s="172"/>
      <c r="N100" s="172"/>
      <c r="O100" s="172"/>
      <c r="P100" s="172"/>
      <c r="Q100" s="172"/>
      <c r="R100" s="172"/>
      <c r="S100" s="172"/>
      <c r="T100" s="172"/>
      <c r="U100" s="172"/>
      <c r="V100" s="172"/>
      <c r="W100" s="172"/>
      <c r="X100" s="172"/>
      <c r="Y100" s="172"/>
      <c r="Z100" s="172"/>
      <c r="AA100" s="172"/>
      <c r="AB100" s="172"/>
      <c r="AC100" s="172"/>
      <c r="AD100" s="172"/>
      <c r="AE100" s="172"/>
      <c r="AF100" s="172"/>
      <c r="AG100" s="172"/>
      <c r="AH100" s="172"/>
      <c r="AI100" s="172"/>
      <c r="AJ100" s="172"/>
      <c r="AK100" s="172"/>
      <c r="AL100" s="172"/>
      <c r="AM100" s="172"/>
      <c r="AN100" s="172"/>
      <c r="AO100" s="172"/>
      <c r="AP100" s="172"/>
      <c r="AQ100" s="172"/>
      <c r="AR100" s="172"/>
      <c r="AS100" s="172"/>
      <c r="AT100" s="172"/>
      <c r="AU100" s="172"/>
      <c r="AV100" s="172"/>
      <c r="AW100" s="172"/>
      <c r="AX100" s="172"/>
      <c r="AY100" s="172"/>
      <c r="AZ100" s="172"/>
    </row>
  </sheetData>
  <dataConsolidate/>
  <mergeCells count="21">
    <mergeCell ref="A16:H16"/>
    <mergeCell ref="A3:H3"/>
    <mergeCell ref="A11:H11"/>
    <mergeCell ref="A12:H12"/>
    <mergeCell ref="A13:H13"/>
    <mergeCell ref="A15:H15"/>
    <mergeCell ref="A18:H18"/>
    <mergeCell ref="A21:A22"/>
    <mergeCell ref="B21:B22"/>
    <mergeCell ref="C21:C22"/>
    <mergeCell ref="D21:G21"/>
    <mergeCell ref="H21:H22"/>
    <mergeCell ref="A70:B70"/>
    <mergeCell ref="C70:H70"/>
    <mergeCell ref="C71:H71"/>
    <mergeCell ref="A64:B64"/>
    <mergeCell ref="C64:H64"/>
    <mergeCell ref="C65:H65"/>
    <mergeCell ref="A67:B67"/>
    <mergeCell ref="E67:H67"/>
    <mergeCell ref="E68:H68"/>
  </mergeCells>
  <pageMargins left="0.39370078740157483" right="0.39370078740157483" top="0.78740157480314965" bottom="0.39370078740157483" header="0.78740157480314965" footer="0.39370078740157483"/>
  <pageSetup paperSize="9" scale="94" fitToHeight="0" orientation="landscape" r:id="rId1"/>
  <headerFooter alignWithMargins="0">
    <oddFooter>Страница  &amp;P из &amp;N</oddFooter>
  </headerFooter>
  <rowBreaks count="1" manualBreakCount="1">
    <brk id="43" max="7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2"/>
  <sheetViews>
    <sheetView view="pageBreakPreview" topLeftCell="A13" zoomScale="80" zoomScaleNormal="100" zoomScaleSheetLayoutView="80" workbookViewId="0">
      <selection activeCell="J17" sqref="J17"/>
    </sheetView>
  </sheetViews>
  <sheetFormatPr defaultRowHeight="12.75" x14ac:dyDescent="0.2"/>
  <cols>
    <col min="1" max="1" width="5" style="1" customWidth="1"/>
    <col min="2" max="2" width="24.140625" style="1" customWidth="1"/>
    <col min="3" max="3" width="59.140625" style="1" customWidth="1"/>
    <col min="4" max="4" width="12" style="1" customWidth="1"/>
    <col min="5" max="7" width="10.42578125" style="1" customWidth="1"/>
    <col min="8" max="8" width="14.140625" style="1" customWidth="1"/>
    <col min="9" max="9" width="11" style="8" customWidth="1"/>
    <col min="10" max="13" width="10.42578125" style="8" customWidth="1"/>
    <col min="14" max="14" width="13" style="1" customWidth="1"/>
    <col min="15" max="16" width="10.42578125" style="1" customWidth="1"/>
    <col min="17" max="17" width="11.7109375" style="1" bestFit="1" customWidth="1"/>
    <col min="18" max="18" width="15" style="1" customWidth="1"/>
    <col min="19" max="19" width="10.42578125" style="19" customWidth="1"/>
    <col min="20" max="20" width="11.42578125" style="1" customWidth="1"/>
    <col min="21" max="21" width="10.28515625" style="1" customWidth="1"/>
    <col min="22" max="22" width="13" style="1" customWidth="1"/>
    <col min="23" max="23" width="12.7109375" style="1" bestFit="1" customWidth="1"/>
    <col min="24" max="24" width="11.42578125" style="1" customWidth="1"/>
    <col min="25" max="25" width="12.140625" style="1" customWidth="1"/>
    <col min="26" max="26" width="10.7109375" style="1" customWidth="1"/>
    <col min="27" max="29" width="11.140625" style="1" customWidth="1"/>
    <col min="30" max="30" width="13.85546875" style="1" customWidth="1"/>
    <col min="31" max="31" width="11.42578125" style="1" customWidth="1"/>
    <col min="32" max="32" width="12.140625" style="1" customWidth="1"/>
    <col min="33" max="33" width="13.7109375" style="1" customWidth="1"/>
    <col min="34" max="34" width="11.7109375" style="1" customWidth="1"/>
    <col min="35" max="35" width="13.7109375" style="1" customWidth="1"/>
    <col min="36" max="36" width="10" style="1" customWidth="1"/>
    <col min="37" max="37" width="12.140625" style="1" customWidth="1"/>
    <col min="38" max="38" width="12" style="1" customWidth="1"/>
    <col min="39" max="39" width="10.7109375" style="1" customWidth="1"/>
    <col min="40" max="261" width="9.140625" style="1"/>
    <col min="262" max="262" width="5.140625" style="1" customWidth="1"/>
    <col min="263" max="263" width="12.42578125" style="1" customWidth="1"/>
    <col min="264" max="264" width="25.42578125" style="1" customWidth="1"/>
    <col min="265" max="269" width="10.28515625" style="1" customWidth="1"/>
    <col min="270" max="517" width="9.140625" style="1"/>
    <col min="518" max="518" width="5.140625" style="1" customWidth="1"/>
    <col min="519" max="519" width="12.42578125" style="1" customWidth="1"/>
    <col min="520" max="520" width="25.42578125" style="1" customWidth="1"/>
    <col min="521" max="525" width="10.28515625" style="1" customWidth="1"/>
    <col min="526" max="773" width="9.140625" style="1"/>
    <col min="774" max="774" width="5.140625" style="1" customWidth="1"/>
    <col min="775" max="775" width="12.42578125" style="1" customWidth="1"/>
    <col min="776" max="776" width="25.42578125" style="1" customWidth="1"/>
    <col min="777" max="781" width="10.28515625" style="1" customWidth="1"/>
    <col min="782" max="1029" width="9.140625" style="1"/>
    <col min="1030" max="1030" width="5.140625" style="1" customWidth="1"/>
    <col min="1031" max="1031" width="12.42578125" style="1" customWidth="1"/>
    <col min="1032" max="1032" width="25.42578125" style="1" customWidth="1"/>
    <col min="1033" max="1037" width="10.28515625" style="1" customWidth="1"/>
    <col min="1038" max="1285" width="9.140625" style="1"/>
    <col min="1286" max="1286" width="5.140625" style="1" customWidth="1"/>
    <col min="1287" max="1287" width="12.42578125" style="1" customWidth="1"/>
    <col min="1288" max="1288" width="25.42578125" style="1" customWidth="1"/>
    <col min="1289" max="1293" width="10.28515625" style="1" customWidth="1"/>
    <col min="1294" max="1541" width="9.140625" style="1"/>
    <col min="1542" max="1542" width="5.140625" style="1" customWidth="1"/>
    <col min="1543" max="1543" width="12.42578125" style="1" customWidth="1"/>
    <col min="1544" max="1544" width="25.42578125" style="1" customWidth="1"/>
    <col min="1545" max="1549" width="10.28515625" style="1" customWidth="1"/>
    <col min="1550" max="1797" width="9.140625" style="1"/>
    <col min="1798" max="1798" width="5.140625" style="1" customWidth="1"/>
    <col min="1799" max="1799" width="12.42578125" style="1" customWidth="1"/>
    <col min="1800" max="1800" width="25.42578125" style="1" customWidth="1"/>
    <col min="1801" max="1805" width="10.28515625" style="1" customWidth="1"/>
    <col min="1806" max="2053" width="9.140625" style="1"/>
    <col min="2054" max="2054" width="5.140625" style="1" customWidth="1"/>
    <col min="2055" max="2055" width="12.42578125" style="1" customWidth="1"/>
    <col min="2056" max="2056" width="25.42578125" style="1" customWidth="1"/>
    <col min="2057" max="2061" width="10.28515625" style="1" customWidth="1"/>
    <col min="2062" max="2309" width="9.140625" style="1"/>
    <col min="2310" max="2310" width="5.140625" style="1" customWidth="1"/>
    <col min="2311" max="2311" width="12.42578125" style="1" customWidth="1"/>
    <col min="2312" max="2312" width="25.42578125" style="1" customWidth="1"/>
    <col min="2313" max="2317" width="10.28515625" style="1" customWidth="1"/>
    <col min="2318" max="2565" width="9.140625" style="1"/>
    <col min="2566" max="2566" width="5.140625" style="1" customWidth="1"/>
    <col min="2567" max="2567" width="12.42578125" style="1" customWidth="1"/>
    <col min="2568" max="2568" width="25.42578125" style="1" customWidth="1"/>
    <col min="2569" max="2573" width="10.28515625" style="1" customWidth="1"/>
    <col min="2574" max="2821" width="9.140625" style="1"/>
    <col min="2822" max="2822" width="5.140625" style="1" customWidth="1"/>
    <col min="2823" max="2823" width="12.42578125" style="1" customWidth="1"/>
    <col min="2824" max="2824" width="25.42578125" style="1" customWidth="1"/>
    <col min="2825" max="2829" width="10.28515625" style="1" customWidth="1"/>
    <col min="2830" max="3077" width="9.140625" style="1"/>
    <col min="3078" max="3078" width="5.140625" style="1" customWidth="1"/>
    <col min="3079" max="3079" width="12.42578125" style="1" customWidth="1"/>
    <col min="3080" max="3080" width="25.42578125" style="1" customWidth="1"/>
    <col min="3081" max="3085" width="10.28515625" style="1" customWidth="1"/>
    <col min="3086" max="3333" width="9.140625" style="1"/>
    <col min="3334" max="3334" width="5.140625" style="1" customWidth="1"/>
    <col min="3335" max="3335" width="12.42578125" style="1" customWidth="1"/>
    <col min="3336" max="3336" width="25.42578125" style="1" customWidth="1"/>
    <col min="3337" max="3341" width="10.28515625" style="1" customWidth="1"/>
    <col min="3342" max="3589" width="9.140625" style="1"/>
    <col min="3590" max="3590" width="5.140625" style="1" customWidth="1"/>
    <col min="3591" max="3591" width="12.42578125" style="1" customWidth="1"/>
    <col min="3592" max="3592" width="25.42578125" style="1" customWidth="1"/>
    <col min="3593" max="3597" width="10.28515625" style="1" customWidth="1"/>
    <col min="3598" max="3845" width="9.140625" style="1"/>
    <col min="3846" max="3846" width="5.140625" style="1" customWidth="1"/>
    <col min="3847" max="3847" width="12.42578125" style="1" customWidth="1"/>
    <col min="3848" max="3848" width="25.42578125" style="1" customWidth="1"/>
    <col min="3849" max="3853" width="10.28515625" style="1" customWidth="1"/>
    <col min="3854" max="4101" width="9.140625" style="1"/>
    <col min="4102" max="4102" width="5.140625" style="1" customWidth="1"/>
    <col min="4103" max="4103" width="12.42578125" style="1" customWidth="1"/>
    <col min="4104" max="4104" width="25.42578125" style="1" customWidth="1"/>
    <col min="4105" max="4109" width="10.28515625" style="1" customWidth="1"/>
    <col min="4110" max="4357" width="9.140625" style="1"/>
    <col min="4358" max="4358" width="5.140625" style="1" customWidth="1"/>
    <col min="4359" max="4359" width="12.42578125" style="1" customWidth="1"/>
    <col min="4360" max="4360" width="25.42578125" style="1" customWidth="1"/>
    <col min="4361" max="4365" width="10.28515625" style="1" customWidth="1"/>
    <col min="4366" max="4613" width="9.140625" style="1"/>
    <col min="4614" max="4614" width="5.140625" style="1" customWidth="1"/>
    <col min="4615" max="4615" width="12.42578125" style="1" customWidth="1"/>
    <col min="4616" max="4616" width="25.42578125" style="1" customWidth="1"/>
    <col min="4617" max="4621" width="10.28515625" style="1" customWidth="1"/>
    <col min="4622" max="4869" width="9.140625" style="1"/>
    <col min="4870" max="4870" width="5.140625" style="1" customWidth="1"/>
    <col min="4871" max="4871" width="12.42578125" style="1" customWidth="1"/>
    <col min="4872" max="4872" width="25.42578125" style="1" customWidth="1"/>
    <col min="4873" max="4877" width="10.28515625" style="1" customWidth="1"/>
    <col min="4878" max="5125" width="9.140625" style="1"/>
    <col min="5126" max="5126" width="5.140625" style="1" customWidth="1"/>
    <col min="5127" max="5127" width="12.42578125" style="1" customWidth="1"/>
    <col min="5128" max="5128" width="25.42578125" style="1" customWidth="1"/>
    <col min="5129" max="5133" width="10.28515625" style="1" customWidth="1"/>
    <col min="5134" max="5381" width="9.140625" style="1"/>
    <col min="5382" max="5382" width="5.140625" style="1" customWidth="1"/>
    <col min="5383" max="5383" width="12.42578125" style="1" customWidth="1"/>
    <col min="5384" max="5384" width="25.42578125" style="1" customWidth="1"/>
    <col min="5385" max="5389" width="10.28515625" style="1" customWidth="1"/>
    <col min="5390" max="5637" width="9.140625" style="1"/>
    <col min="5638" max="5638" width="5.140625" style="1" customWidth="1"/>
    <col min="5639" max="5639" width="12.42578125" style="1" customWidth="1"/>
    <col min="5640" max="5640" width="25.42578125" style="1" customWidth="1"/>
    <col min="5641" max="5645" width="10.28515625" style="1" customWidth="1"/>
    <col min="5646" max="5893" width="9.140625" style="1"/>
    <col min="5894" max="5894" width="5.140625" style="1" customWidth="1"/>
    <col min="5895" max="5895" width="12.42578125" style="1" customWidth="1"/>
    <col min="5896" max="5896" width="25.42578125" style="1" customWidth="1"/>
    <col min="5897" max="5901" width="10.28515625" style="1" customWidth="1"/>
    <col min="5902" max="6149" width="9.140625" style="1"/>
    <col min="6150" max="6150" width="5.140625" style="1" customWidth="1"/>
    <col min="6151" max="6151" width="12.42578125" style="1" customWidth="1"/>
    <col min="6152" max="6152" width="25.42578125" style="1" customWidth="1"/>
    <col min="6153" max="6157" width="10.28515625" style="1" customWidth="1"/>
    <col min="6158" max="6405" width="9.140625" style="1"/>
    <col min="6406" max="6406" width="5.140625" style="1" customWidth="1"/>
    <col min="6407" max="6407" width="12.42578125" style="1" customWidth="1"/>
    <col min="6408" max="6408" width="25.42578125" style="1" customWidth="1"/>
    <col min="6409" max="6413" width="10.28515625" style="1" customWidth="1"/>
    <col min="6414" max="6661" width="9.140625" style="1"/>
    <col min="6662" max="6662" width="5.140625" style="1" customWidth="1"/>
    <col min="6663" max="6663" width="12.42578125" style="1" customWidth="1"/>
    <col min="6664" max="6664" width="25.42578125" style="1" customWidth="1"/>
    <col min="6665" max="6669" width="10.28515625" style="1" customWidth="1"/>
    <col min="6670" max="6917" width="9.140625" style="1"/>
    <col min="6918" max="6918" width="5.140625" style="1" customWidth="1"/>
    <col min="6919" max="6919" width="12.42578125" style="1" customWidth="1"/>
    <col min="6920" max="6920" width="25.42578125" style="1" customWidth="1"/>
    <col min="6921" max="6925" width="10.28515625" style="1" customWidth="1"/>
    <col min="6926" max="7173" width="9.140625" style="1"/>
    <col min="7174" max="7174" width="5.140625" style="1" customWidth="1"/>
    <col min="7175" max="7175" width="12.42578125" style="1" customWidth="1"/>
    <col min="7176" max="7176" width="25.42578125" style="1" customWidth="1"/>
    <col min="7177" max="7181" width="10.28515625" style="1" customWidth="1"/>
    <col min="7182" max="7429" width="9.140625" style="1"/>
    <col min="7430" max="7430" width="5.140625" style="1" customWidth="1"/>
    <col min="7431" max="7431" width="12.42578125" style="1" customWidth="1"/>
    <col min="7432" max="7432" width="25.42578125" style="1" customWidth="1"/>
    <col min="7433" max="7437" width="10.28515625" style="1" customWidth="1"/>
    <col min="7438" max="7685" width="9.140625" style="1"/>
    <col min="7686" max="7686" width="5.140625" style="1" customWidth="1"/>
    <col min="7687" max="7687" width="12.42578125" style="1" customWidth="1"/>
    <col min="7688" max="7688" width="25.42578125" style="1" customWidth="1"/>
    <col min="7689" max="7693" width="10.28515625" style="1" customWidth="1"/>
    <col min="7694" max="7941" width="9.140625" style="1"/>
    <col min="7942" max="7942" width="5.140625" style="1" customWidth="1"/>
    <col min="7943" max="7943" width="12.42578125" style="1" customWidth="1"/>
    <col min="7944" max="7944" width="25.42578125" style="1" customWidth="1"/>
    <col min="7945" max="7949" width="10.28515625" style="1" customWidth="1"/>
    <col min="7950" max="8197" width="9.140625" style="1"/>
    <col min="8198" max="8198" width="5.140625" style="1" customWidth="1"/>
    <col min="8199" max="8199" width="12.42578125" style="1" customWidth="1"/>
    <col min="8200" max="8200" width="25.42578125" style="1" customWidth="1"/>
    <col min="8201" max="8205" width="10.28515625" style="1" customWidth="1"/>
    <col min="8206" max="8453" width="9.140625" style="1"/>
    <col min="8454" max="8454" width="5.140625" style="1" customWidth="1"/>
    <col min="8455" max="8455" width="12.42578125" style="1" customWidth="1"/>
    <col min="8456" max="8456" width="25.42578125" style="1" customWidth="1"/>
    <col min="8457" max="8461" width="10.28515625" style="1" customWidth="1"/>
    <col min="8462" max="8709" width="9.140625" style="1"/>
    <col min="8710" max="8710" width="5.140625" style="1" customWidth="1"/>
    <col min="8711" max="8711" width="12.42578125" style="1" customWidth="1"/>
    <col min="8712" max="8712" width="25.42578125" style="1" customWidth="1"/>
    <col min="8713" max="8717" width="10.28515625" style="1" customWidth="1"/>
    <col min="8718" max="8965" width="9.140625" style="1"/>
    <col min="8966" max="8966" width="5.140625" style="1" customWidth="1"/>
    <col min="8967" max="8967" width="12.42578125" style="1" customWidth="1"/>
    <col min="8968" max="8968" width="25.42578125" style="1" customWidth="1"/>
    <col min="8969" max="8973" width="10.28515625" style="1" customWidth="1"/>
    <col min="8974" max="9221" width="9.140625" style="1"/>
    <col min="9222" max="9222" width="5.140625" style="1" customWidth="1"/>
    <col min="9223" max="9223" width="12.42578125" style="1" customWidth="1"/>
    <col min="9224" max="9224" width="25.42578125" style="1" customWidth="1"/>
    <col min="9225" max="9229" width="10.28515625" style="1" customWidth="1"/>
    <col min="9230" max="9477" width="9.140625" style="1"/>
    <col min="9478" max="9478" width="5.140625" style="1" customWidth="1"/>
    <col min="9479" max="9479" width="12.42578125" style="1" customWidth="1"/>
    <col min="9480" max="9480" width="25.42578125" style="1" customWidth="1"/>
    <col min="9481" max="9485" width="10.28515625" style="1" customWidth="1"/>
    <col min="9486" max="9733" width="9.140625" style="1"/>
    <col min="9734" max="9734" width="5.140625" style="1" customWidth="1"/>
    <col min="9735" max="9735" width="12.42578125" style="1" customWidth="1"/>
    <col min="9736" max="9736" width="25.42578125" style="1" customWidth="1"/>
    <col min="9737" max="9741" width="10.28515625" style="1" customWidth="1"/>
    <col min="9742" max="9989" width="9.140625" style="1"/>
    <col min="9990" max="9990" width="5.140625" style="1" customWidth="1"/>
    <col min="9991" max="9991" width="12.42578125" style="1" customWidth="1"/>
    <col min="9992" max="9992" width="25.42578125" style="1" customWidth="1"/>
    <col min="9993" max="9997" width="10.28515625" style="1" customWidth="1"/>
    <col min="9998" max="10245" width="9.140625" style="1"/>
    <col min="10246" max="10246" width="5.140625" style="1" customWidth="1"/>
    <col min="10247" max="10247" width="12.42578125" style="1" customWidth="1"/>
    <col min="10248" max="10248" width="25.42578125" style="1" customWidth="1"/>
    <col min="10249" max="10253" width="10.28515625" style="1" customWidth="1"/>
    <col min="10254" max="10501" width="9.140625" style="1"/>
    <col min="10502" max="10502" width="5.140625" style="1" customWidth="1"/>
    <col min="10503" max="10503" width="12.42578125" style="1" customWidth="1"/>
    <col min="10504" max="10504" width="25.42578125" style="1" customWidth="1"/>
    <col min="10505" max="10509" width="10.28515625" style="1" customWidth="1"/>
    <col min="10510" max="10757" width="9.140625" style="1"/>
    <col min="10758" max="10758" width="5.140625" style="1" customWidth="1"/>
    <col min="10759" max="10759" width="12.42578125" style="1" customWidth="1"/>
    <col min="10760" max="10760" width="25.42578125" style="1" customWidth="1"/>
    <col min="10761" max="10765" width="10.28515625" style="1" customWidth="1"/>
    <col min="10766" max="11013" width="9.140625" style="1"/>
    <col min="11014" max="11014" width="5.140625" style="1" customWidth="1"/>
    <col min="11015" max="11015" width="12.42578125" style="1" customWidth="1"/>
    <col min="11016" max="11016" width="25.42578125" style="1" customWidth="1"/>
    <col min="11017" max="11021" width="10.28515625" style="1" customWidth="1"/>
    <col min="11022" max="11269" width="9.140625" style="1"/>
    <col min="11270" max="11270" width="5.140625" style="1" customWidth="1"/>
    <col min="11271" max="11271" width="12.42578125" style="1" customWidth="1"/>
    <col min="11272" max="11272" width="25.42578125" style="1" customWidth="1"/>
    <col min="11273" max="11277" width="10.28515625" style="1" customWidth="1"/>
    <col min="11278" max="11525" width="9.140625" style="1"/>
    <col min="11526" max="11526" width="5.140625" style="1" customWidth="1"/>
    <col min="11527" max="11527" width="12.42578125" style="1" customWidth="1"/>
    <col min="11528" max="11528" width="25.42578125" style="1" customWidth="1"/>
    <col min="11529" max="11533" width="10.28515625" style="1" customWidth="1"/>
    <col min="11534" max="11781" width="9.140625" style="1"/>
    <col min="11782" max="11782" width="5.140625" style="1" customWidth="1"/>
    <col min="11783" max="11783" width="12.42578125" style="1" customWidth="1"/>
    <col min="11784" max="11784" width="25.42578125" style="1" customWidth="1"/>
    <col min="11785" max="11789" width="10.28515625" style="1" customWidth="1"/>
    <col min="11790" max="12037" width="9.140625" style="1"/>
    <col min="12038" max="12038" width="5.140625" style="1" customWidth="1"/>
    <col min="12039" max="12039" width="12.42578125" style="1" customWidth="1"/>
    <col min="12040" max="12040" width="25.42578125" style="1" customWidth="1"/>
    <col min="12041" max="12045" width="10.28515625" style="1" customWidth="1"/>
    <col min="12046" max="12293" width="9.140625" style="1"/>
    <col min="12294" max="12294" width="5.140625" style="1" customWidth="1"/>
    <col min="12295" max="12295" width="12.42578125" style="1" customWidth="1"/>
    <col min="12296" max="12296" width="25.42578125" style="1" customWidth="1"/>
    <col min="12297" max="12301" width="10.28515625" style="1" customWidth="1"/>
    <col min="12302" max="12549" width="9.140625" style="1"/>
    <col min="12550" max="12550" width="5.140625" style="1" customWidth="1"/>
    <col min="12551" max="12551" width="12.42578125" style="1" customWidth="1"/>
    <col min="12552" max="12552" width="25.42578125" style="1" customWidth="1"/>
    <col min="12553" max="12557" width="10.28515625" style="1" customWidth="1"/>
    <col min="12558" max="12805" width="9.140625" style="1"/>
    <col min="12806" max="12806" width="5.140625" style="1" customWidth="1"/>
    <col min="12807" max="12807" width="12.42578125" style="1" customWidth="1"/>
    <col min="12808" max="12808" width="25.42578125" style="1" customWidth="1"/>
    <col min="12809" max="12813" width="10.28515625" style="1" customWidth="1"/>
    <col min="12814" max="13061" width="9.140625" style="1"/>
    <col min="13062" max="13062" width="5.140625" style="1" customWidth="1"/>
    <col min="13063" max="13063" width="12.42578125" style="1" customWidth="1"/>
    <col min="13064" max="13064" width="25.42578125" style="1" customWidth="1"/>
    <col min="13065" max="13069" width="10.28515625" style="1" customWidth="1"/>
    <col min="13070" max="13317" width="9.140625" style="1"/>
    <col min="13318" max="13318" width="5.140625" style="1" customWidth="1"/>
    <col min="13319" max="13319" width="12.42578125" style="1" customWidth="1"/>
    <col min="13320" max="13320" width="25.42578125" style="1" customWidth="1"/>
    <col min="13321" max="13325" width="10.28515625" style="1" customWidth="1"/>
    <col min="13326" max="13573" width="9.140625" style="1"/>
    <col min="13574" max="13574" width="5.140625" style="1" customWidth="1"/>
    <col min="13575" max="13575" width="12.42578125" style="1" customWidth="1"/>
    <col min="13576" max="13576" width="25.42578125" style="1" customWidth="1"/>
    <col min="13577" max="13581" width="10.28515625" style="1" customWidth="1"/>
    <col min="13582" max="13829" width="9.140625" style="1"/>
    <col min="13830" max="13830" width="5.140625" style="1" customWidth="1"/>
    <col min="13831" max="13831" width="12.42578125" style="1" customWidth="1"/>
    <col min="13832" max="13832" width="25.42578125" style="1" customWidth="1"/>
    <col min="13833" max="13837" width="10.28515625" style="1" customWidth="1"/>
    <col min="13838" max="14085" width="9.140625" style="1"/>
    <col min="14086" max="14086" width="5.140625" style="1" customWidth="1"/>
    <col min="14087" max="14087" width="12.42578125" style="1" customWidth="1"/>
    <col min="14088" max="14088" width="25.42578125" style="1" customWidth="1"/>
    <col min="14089" max="14093" width="10.28515625" style="1" customWidth="1"/>
    <col min="14094" max="14341" width="9.140625" style="1"/>
    <col min="14342" max="14342" width="5.140625" style="1" customWidth="1"/>
    <col min="14343" max="14343" width="12.42578125" style="1" customWidth="1"/>
    <col min="14344" max="14344" width="25.42578125" style="1" customWidth="1"/>
    <col min="14345" max="14349" width="10.28515625" style="1" customWidth="1"/>
    <col min="14350" max="14597" width="9.140625" style="1"/>
    <col min="14598" max="14598" width="5.140625" style="1" customWidth="1"/>
    <col min="14599" max="14599" width="12.42578125" style="1" customWidth="1"/>
    <col min="14600" max="14600" width="25.42578125" style="1" customWidth="1"/>
    <col min="14601" max="14605" width="10.28515625" style="1" customWidth="1"/>
    <col min="14606" max="14853" width="9.140625" style="1"/>
    <col min="14854" max="14854" width="5.140625" style="1" customWidth="1"/>
    <col min="14855" max="14855" width="12.42578125" style="1" customWidth="1"/>
    <col min="14856" max="14856" width="25.42578125" style="1" customWidth="1"/>
    <col min="14857" max="14861" width="10.28515625" style="1" customWidth="1"/>
    <col min="14862" max="15109" width="9.140625" style="1"/>
    <col min="15110" max="15110" width="5.140625" style="1" customWidth="1"/>
    <col min="15111" max="15111" width="12.42578125" style="1" customWidth="1"/>
    <col min="15112" max="15112" width="25.42578125" style="1" customWidth="1"/>
    <col min="15113" max="15117" width="10.28515625" style="1" customWidth="1"/>
    <col min="15118" max="15365" width="9.140625" style="1"/>
    <col min="15366" max="15366" width="5.140625" style="1" customWidth="1"/>
    <col min="15367" max="15367" width="12.42578125" style="1" customWidth="1"/>
    <col min="15368" max="15368" width="25.42578125" style="1" customWidth="1"/>
    <col min="15369" max="15373" width="10.28515625" style="1" customWidth="1"/>
    <col min="15374" max="15621" width="9.140625" style="1"/>
    <col min="15622" max="15622" width="5.140625" style="1" customWidth="1"/>
    <col min="15623" max="15623" width="12.42578125" style="1" customWidth="1"/>
    <col min="15624" max="15624" width="25.42578125" style="1" customWidth="1"/>
    <col min="15625" max="15629" width="10.28515625" style="1" customWidth="1"/>
    <col min="15630" max="15877" width="9.140625" style="1"/>
    <col min="15878" max="15878" width="5.140625" style="1" customWidth="1"/>
    <col min="15879" max="15879" width="12.42578125" style="1" customWidth="1"/>
    <col min="15880" max="15880" width="25.42578125" style="1" customWidth="1"/>
    <col min="15881" max="15885" width="10.28515625" style="1" customWidth="1"/>
    <col min="15886" max="16133" width="9.140625" style="1"/>
    <col min="16134" max="16134" width="5.140625" style="1" customWidth="1"/>
    <col min="16135" max="16135" width="12.42578125" style="1" customWidth="1"/>
    <col min="16136" max="16136" width="25.42578125" style="1" customWidth="1"/>
    <col min="16137" max="16141" width="10.28515625" style="1" customWidth="1"/>
    <col min="16142" max="16384" width="9.140625" style="1"/>
  </cols>
  <sheetData>
    <row r="1" spans="1:20" ht="21.75" customHeight="1" x14ac:dyDescent="0.25">
      <c r="A1" s="370"/>
      <c r="B1" s="370"/>
      <c r="C1" s="370"/>
      <c r="D1" s="370"/>
      <c r="E1" s="370"/>
      <c r="F1" s="370"/>
      <c r="G1" s="370"/>
      <c r="H1" s="370"/>
      <c r="I1" s="370"/>
      <c r="J1" s="370"/>
      <c r="K1" s="370"/>
      <c r="L1" s="370"/>
      <c r="M1" s="370"/>
      <c r="N1" s="365" t="s">
        <v>0</v>
      </c>
      <c r="O1" s="366"/>
      <c r="P1" s="366"/>
      <c r="Q1" s="366"/>
      <c r="R1" s="366"/>
    </row>
    <row r="2" spans="1:20" ht="24" customHeight="1" x14ac:dyDescent="0.2">
      <c r="A2" s="370"/>
      <c r="B2" s="370"/>
      <c r="C2" s="370"/>
      <c r="D2" s="370"/>
      <c r="E2" s="370"/>
      <c r="F2" s="370"/>
      <c r="G2" s="370"/>
      <c r="H2" s="370"/>
      <c r="I2" s="370"/>
      <c r="J2" s="370"/>
      <c r="K2" s="370"/>
      <c r="L2" s="370"/>
      <c r="M2" s="370"/>
      <c r="N2" s="367" t="s">
        <v>154</v>
      </c>
      <c r="O2" s="367"/>
      <c r="P2" s="367"/>
      <c r="Q2" s="367"/>
      <c r="R2" s="367"/>
    </row>
    <row r="3" spans="1:20" ht="14.25" customHeight="1" x14ac:dyDescent="0.2">
      <c r="A3" s="371"/>
      <c r="B3" s="372"/>
      <c r="C3" s="373"/>
      <c r="D3" s="374"/>
      <c r="E3" s="374"/>
      <c r="F3" s="374"/>
      <c r="G3" s="374"/>
      <c r="H3" s="374"/>
      <c r="I3" s="2"/>
      <c r="J3" s="2"/>
      <c r="K3" s="2"/>
      <c r="L3" s="2"/>
      <c r="M3" s="2"/>
      <c r="N3" s="367"/>
      <c r="O3" s="367"/>
      <c r="P3" s="367"/>
      <c r="Q3" s="367"/>
      <c r="R3" s="367"/>
    </row>
    <row r="4" spans="1:20" ht="22.5" customHeight="1" x14ac:dyDescent="0.2">
      <c r="A4" s="371"/>
      <c r="B4" s="372"/>
      <c r="C4" s="375"/>
      <c r="D4" s="376"/>
      <c r="E4" s="376"/>
      <c r="F4" s="376"/>
      <c r="G4" s="376"/>
      <c r="H4" s="376"/>
      <c r="I4" s="3"/>
      <c r="J4" s="3"/>
      <c r="K4" s="3"/>
      <c r="L4" s="3"/>
      <c r="M4" s="3"/>
      <c r="N4" s="367"/>
      <c r="O4" s="367"/>
      <c r="P4" s="367"/>
      <c r="Q4" s="367"/>
      <c r="R4" s="367"/>
    </row>
    <row r="5" spans="1:20" ht="30.75" customHeight="1" x14ac:dyDescent="0.25">
      <c r="A5" s="4"/>
      <c r="B5" s="5"/>
      <c r="C5" s="5"/>
      <c r="D5" s="5"/>
      <c r="E5" s="5"/>
      <c r="F5" s="5"/>
      <c r="G5" s="5"/>
      <c r="H5" s="5"/>
      <c r="I5" s="6"/>
      <c r="J5" s="6"/>
      <c r="K5" s="6"/>
      <c r="L5" s="6"/>
      <c r="M5" s="6"/>
      <c r="N5" s="351" t="s">
        <v>155</v>
      </c>
      <c r="O5" s="368"/>
      <c r="P5" s="368"/>
      <c r="Q5" s="368"/>
      <c r="R5" s="368"/>
      <c r="S5" s="20"/>
    </row>
    <row r="6" spans="1:20" ht="15" customHeight="1" x14ac:dyDescent="0.25">
      <c r="A6" s="164"/>
      <c r="B6" s="164"/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  <c r="O6" s="164"/>
      <c r="P6" s="164"/>
      <c r="Q6" s="164"/>
      <c r="R6" s="103"/>
      <c r="S6" s="21"/>
    </row>
    <row r="7" spans="1:20" ht="18" customHeight="1" x14ac:dyDescent="0.25">
      <c r="A7" s="361" t="s">
        <v>175</v>
      </c>
      <c r="B7" s="361"/>
      <c r="C7" s="361"/>
      <c r="D7" s="361"/>
      <c r="E7" s="361"/>
      <c r="F7" s="361"/>
      <c r="G7" s="361"/>
      <c r="H7" s="361"/>
      <c r="I7" s="361"/>
      <c r="J7" s="361"/>
      <c r="K7" s="361"/>
      <c r="L7" s="361"/>
      <c r="M7" s="361"/>
      <c r="N7" s="361"/>
      <c r="O7" s="361"/>
      <c r="P7" s="361"/>
      <c r="Q7" s="361"/>
      <c r="R7" s="361"/>
      <c r="S7" s="21"/>
    </row>
    <row r="8" spans="1:20" ht="13.5" thickBot="1" x14ac:dyDescent="0.25">
      <c r="A8" s="369"/>
      <c r="B8" s="369"/>
      <c r="C8" s="369"/>
      <c r="D8" s="369"/>
      <c r="E8" s="369"/>
      <c r="F8" s="369"/>
      <c r="G8" s="369"/>
      <c r="H8" s="369"/>
      <c r="I8" s="7"/>
      <c r="J8" s="7"/>
      <c r="K8" s="7"/>
      <c r="L8" s="7"/>
      <c r="M8" s="7"/>
    </row>
    <row r="9" spans="1:20" ht="76.5" customHeight="1" x14ac:dyDescent="0.2">
      <c r="A9" s="377" t="s">
        <v>1</v>
      </c>
      <c r="B9" s="379" t="s">
        <v>2</v>
      </c>
      <c r="C9" s="381" t="s">
        <v>3</v>
      </c>
      <c r="D9" s="383" t="s">
        <v>148</v>
      </c>
      <c r="E9" s="384"/>
      <c r="F9" s="384"/>
      <c r="G9" s="384"/>
      <c r="H9" s="385"/>
      <c r="I9" s="337" t="s">
        <v>4</v>
      </c>
      <c r="J9" s="338"/>
      <c r="K9" s="338"/>
      <c r="L9" s="338"/>
      <c r="M9" s="339"/>
      <c r="N9" s="362" t="s">
        <v>153</v>
      </c>
      <c r="O9" s="363"/>
      <c r="P9" s="363"/>
      <c r="Q9" s="363"/>
      <c r="R9" s="364"/>
      <c r="S9" s="14"/>
      <c r="T9" s="13"/>
    </row>
    <row r="10" spans="1:20" ht="69" customHeight="1" x14ac:dyDescent="0.2">
      <c r="A10" s="378"/>
      <c r="B10" s="380"/>
      <c r="C10" s="382"/>
      <c r="D10" s="72" t="s">
        <v>5</v>
      </c>
      <c r="E10" s="37" t="s">
        <v>6</v>
      </c>
      <c r="F10" s="37" t="s">
        <v>7</v>
      </c>
      <c r="G10" s="37" t="s">
        <v>8</v>
      </c>
      <c r="H10" s="73" t="s">
        <v>9</v>
      </c>
      <c r="I10" s="76" t="s">
        <v>5</v>
      </c>
      <c r="J10" s="38" t="s">
        <v>6</v>
      </c>
      <c r="K10" s="38" t="s">
        <v>7</v>
      </c>
      <c r="L10" s="38" t="s">
        <v>8</v>
      </c>
      <c r="M10" s="77" t="s">
        <v>9</v>
      </c>
      <c r="N10" s="76" t="s">
        <v>5</v>
      </c>
      <c r="O10" s="38" t="s">
        <v>6</v>
      </c>
      <c r="P10" s="38" t="s">
        <v>7</v>
      </c>
      <c r="Q10" s="38" t="s">
        <v>8</v>
      </c>
      <c r="R10" s="77" t="s">
        <v>9</v>
      </c>
      <c r="S10" s="15"/>
      <c r="T10" s="12"/>
    </row>
    <row r="11" spans="1:20" x14ac:dyDescent="0.2">
      <c r="A11" s="39">
        <v>1</v>
      </c>
      <c r="B11" s="40">
        <v>2</v>
      </c>
      <c r="C11" s="63">
        <v>3</v>
      </c>
      <c r="D11" s="74">
        <v>4</v>
      </c>
      <c r="E11" s="41">
        <v>5</v>
      </c>
      <c r="F11" s="41">
        <v>6</v>
      </c>
      <c r="G11" s="41">
        <v>7</v>
      </c>
      <c r="H11" s="75">
        <v>8</v>
      </c>
      <c r="I11" s="78">
        <v>9</v>
      </c>
      <c r="J11" s="42">
        <v>10</v>
      </c>
      <c r="K11" s="42">
        <v>11</v>
      </c>
      <c r="L11" s="42">
        <v>12</v>
      </c>
      <c r="M11" s="79">
        <v>13</v>
      </c>
      <c r="N11" s="78">
        <v>27</v>
      </c>
      <c r="O11" s="42">
        <v>28</v>
      </c>
      <c r="P11" s="42">
        <v>29</v>
      </c>
      <c r="Q11" s="42">
        <v>30</v>
      </c>
      <c r="R11" s="79">
        <v>31</v>
      </c>
      <c r="S11" s="16"/>
    </row>
    <row r="12" spans="1:20" ht="15.75" customHeight="1" x14ac:dyDescent="0.2">
      <c r="A12" s="345" t="s">
        <v>10</v>
      </c>
      <c r="B12" s="346"/>
      <c r="C12" s="347"/>
      <c r="D12" s="204"/>
      <c r="E12" s="205"/>
      <c r="F12" s="205"/>
      <c r="G12" s="205"/>
      <c r="H12" s="206"/>
      <c r="I12" s="204"/>
      <c r="J12" s="205"/>
      <c r="K12" s="205"/>
      <c r="L12" s="205"/>
      <c r="M12" s="206"/>
      <c r="N12" s="207"/>
      <c r="O12" s="208"/>
      <c r="P12" s="208"/>
      <c r="Q12" s="209"/>
      <c r="R12" s="165"/>
      <c r="S12" s="17"/>
    </row>
    <row r="13" spans="1:20" s="26" customFormat="1" ht="16.5" customHeight="1" x14ac:dyDescent="0.2">
      <c r="A13" s="43"/>
      <c r="B13" s="162"/>
      <c r="C13" s="163"/>
      <c r="D13" s="210"/>
      <c r="E13" s="211"/>
      <c r="F13" s="211"/>
      <c r="G13" s="211">
        <v>0</v>
      </c>
      <c r="H13" s="212">
        <f>G13</f>
        <v>0</v>
      </c>
      <c r="I13" s="210"/>
      <c r="J13" s="211"/>
      <c r="K13" s="211"/>
      <c r="L13" s="211">
        <v>0</v>
      </c>
      <c r="M13" s="212">
        <f>L13</f>
        <v>0</v>
      </c>
      <c r="N13" s="213"/>
      <c r="O13" s="214"/>
      <c r="P13" s="214"/>
      <c r="Q13" s="215">
        <f>L13*3.42</f>
        <v>0</v>
      </c>
      <c r="R13" s="216">
        <f>Q13</f>
        <v>0</v>
      </c>
      <c r="S13" s="30"/>
    </row>
    <row r="14" spans="1:20" s="26" customFormat="1" x14ac:dyDescent="0.2">
      <c r="A14" s="44"/>
      <c r="B14" s="45"/>
      <c r="C14" s="64" t="s">
        <v>12</v>
      </c>
      <c r="D14" s="210"/>
      <c r="E14" s="211"/>
      <c r="F14" s="211"/>
      <c r="G14" s="211">
        <f>G13</f>
        <v>0</v>
      </c>
      <c r="H14" s="212">
        <f>SUM(D14:G14)</f>
        <v>0</v>
      </c>
      <c r="I14" s="210"/>
      <c r="J14" s="211"/>
      <c r="K14" s="211"/>
      <c r="L14" s="211">
        <f>L13</f>
        <v>0</v>
      </c>
      <c r="M14" s="212">
        <f>M13</f>
        <v>0</v>
      </c>
      <c r="N14" s="217"/>
      <c r="O14" s="211"/>
      <c r="P14" s="211"/>
      <c r="Q14" s="211">
        <f>Q13</f>
        <v>0</v>
      </c>
      <c r="R14" s="212">
        <f>Q14</f>
        <v>0</v>
      </c>
      <c r="S14" s="31"/>
    </row>
    <row r="15" spans="1:20" s="26" customFormat="1" ht="15.75" customHeight="1" x14ac:dyDescent="0.2">
      <c r="A15" s="348" t="s">
        <v>13</v>
      </c>
      <c r="B15" s="349"/>
      <c r="C15" s="350"/>
      <c r="D15" s="218"/>
      <c r="E15" s="219"/>
      <c r="F15" s="219"/>
      <c r="G15" s="219"/>
      <c r="H15" s="220"/>
      <c r="I15" s="221"/>
      <c r="J15" s="219"/>
      <c r="K15" s="219"/>
      <c r="L15" s="219"/>
      <c r="M15" s="220"/>
      <c r="N15" s="222"/>
      <c r="O15" s="223"/>
      <c r="P15" s="223"/>
      <c r="Q15" s="223"/>
      <c r="R15" s="224"/>
      <c r="S15" s="32"/>
    </row>
    <row r="16" spans="1:20" s="26" customFormat="1" ht="17.25" customHeight="1" x14ac:dyDescent="0.2">
      <c r="A16" s="46">
        <v>1</v>
      </c>
      <c r="B16" s="166" t="s">
        <v>74</v>
      </c>
      <c r="C16" s="66" t="s">
        <v>176</v>
      </c>
      <c r="D16" s="160">
        <f>'Текущие '!D31</f>
        <v>21.73</v>
      </c>
      <c r="E16" s="225">
        <f>'Текущие '!E31</f>
        <v>256.798</v>
      </c>
      <c r="F16" s="225">
        <f>'Текущие '!F31</f>
        <v>378.113</v>
      </c>
      <c r="G16" s="225"/>
      <c r="H16" s="226">
        <f>SUM(D16:G16)</f>
        <v>656.64100000000008</v>
      </c>
      <c r="I16" s="160">
        <f>'Базовые '!D31</f>
        <v>2.8519999999999999</v>
      </c>
      <c r="J16" s="225">
        <f>'Базовые '!E31</f>
        <v>33.701000000000001</v>
      </c>
      <c r="K16" s="225">
        <f>'Базовые '!F31</f>
        <v>85.352999999999994</v>
      </c>
      <c r="L16" s="225">
        <f>G16/8.36</f>
        <v>0</v>
      </c>
      <c r="M16" s="226">
        <f t="shared" ref="M16:M18" si="0">SUM(I16:L16)</f>
        <v>121.90599999999999</v>
      </c>
      <c r="N16" s="227">
        <f>I16*4.99</f>
        <v>14.231479999999999</v>
      </c>
      <c r="O16" s="228">
        <f>J16*4.99</f>
        <v>168.16799</v>
      </c>
      <c r="P16" s="228">
        <f>K16*3.82</f>
        <v>326.04845999999998</v>
      </c>
      <c r="Q16" s="228">
        <f>L16*7.53</f>
        <v>0</v>
      </c>
      <c r="R16" s="229">
        <f t="shared" ref="R16:R18" si="1">SUM(N16:Q16)</f>
        <v>508.44792999999999</v>
      </c>
      <c r="S16" s="25"/>
    </row>
    <row r="17" spans="1:20" s="26" customFormat="1" x14ac:dyDescent="0.2">
      <c r="A17" s="47"/>
      <c r="B17" s="48" t="s">
        <v>14</v>
      </c>
      <c r="C17" s="67" t="s">
        <v>15</v>
      </c>
      <c r="D17" s="230">
        <f>SUM(D16:D16)</f>
        <v>21.73</v>
      </c>
      <c r="E17" s="231">
        <f>SUM(E16:E16)</f>
        <v>256.798</v>
      </c>
      <c r="F17" s="231">
        <f>SUM(F16:F16)</f>
        <v>378.113</v>
      </c>
      <c r="G17" s="231">
        <f>SUM(G16:G16)</f>
        <v>0</v>
      </c>
      <c r="H17" s="232">
        <f>SUM(D17:G17)</f>
        <v>656.64100000000008</v>
      </c>
      <c r="I17" s="230">
        <f>SUM(I16:I16)</f>
        <v>2.8519999999999999</v>
      </c>
      <c r="J17" s="231">
        <f>SUM(J16:J16)</f>
        <v>33.701000000000001</v>
      </c>
      <c r="K17" s="231">
        <f>SUM(K16:K16)</f>
        <v>85.352999999999994</v>
      </c>
      <c r="L17" s="231">
        <f>SUM(L16:L16)</f>
        <v>0</v>
      </c>
      <c r="M17" s="232">
        <f t="shared" si="0"/>
        <v>121.90599999999999</v>
      </c>
      <c r="N17" s="233">
        <f>SUM(N16:N16)</f>
        <v>14.231479999999999</v>
      </c>
      <c r="O17" s="234">
        <f>SUM(O16:O16)</f>
        <v>168.16799</v>
      </c>
      <c r="P17" s="234">
        <f>SUM(P16:P16)</f>
        <v>326.04845999999998</v>
      </c>
      <c r="Q17" s="234">
        <f>SUM(Q16:Q16)</f>
        <v>0</v>
      </c>
      <c r="R17" s="235">
        <f t="shared" si="1"/>
        <v>508.44792999999999</v>
      </c>
      <c r="S17" s="27"/>
    </row>
    <row r="18" spans="1:20" s="26" customFormat="1" x14ac:dyDescent="0.2">
      <c r="A18" s="47"/>
      <c r="B18" s="48"/>
      <c r="C18" s="68" t="s">
        <v>34</v>
      </c>
      <c r="D18" s="230">
        <f>D14+D17</f>
        <v>21.73</v>
      </c>
      <c r="E18" s="231">
        <f>E14+E17</f>
        <v>256.798</v>
      </c>
      <c r="F18" s="231">
        <f>F14+F17</f>
        <v>378.113</v>
      </c>
      <c r="G18" s="231">
        <f>G14+G17</f>
        <v>0</v>
      </c>
      <c r="H18" s="232">
        <f>SUM(D18:G18)</f>
        <v>656.64100000000008</v>
      </c>
      <c r="I18" s="230">
        <f>I14+I17</f>
        <v>2.8519999999999999</v>
      </c>
      <c r="J18" s="231">
        <f>J14+J17</f>
        <v>33.701000000000001</v>
      </c>
      <c r="K18" s="231">
        <f>K14+K17</f>
        <v>85.352999999999994</v>
      </c>
      <c r="L18" s="231">
        <f>L14+L17</f>
        <v>0</v>
      </c>
      <c r="M18" s="232">
        <f t="shared" si="0"/>
        <v>121.90599999999999</v>
      </c>
      <c r="N18" s="233">
        <f>N14+N17</f>
        <v>14.231479999999999</v>
      </c>
      <c r="O18" s="234">
        <f>O14+O17</f>
        <v>168.16799</v>
      </c>
      <c r="P18" s="234">
        <f>P14+P17</f>
        <v>326.04845999999998</v>
      </c>
      <c r="Q18" s="234">
        <f>Q14+Q17</f>
        <v>0</v>
      </c>
      <c r="R18" s="235">
        <f t="shared" si="1"/>
        <v>508.44792999999999</v>
      </c>
      <c r="S18" s="27"/>
    </row>
    <row r="19" spans="1:20" s="26" customFormat="1" ht="15.75" customHeight="1" x14ac:dyDescent="0.2">
      <c r="A19" s="348" t="s">
        <v>16</v>
      </c>
      <c r="B19" s="349"/>
      <c r="C19" s="350"/>
      <c r="D19" s="221"/>
      <c r="E19" s="219"/>
      <c r="F19" s="219"/>
      <c r="G19" s="219"/>
      <c r="H19" s="220"/>
      <c r="I19" s="221"/>
      <c r="J19" s="219"/>
      <c r="K19" s="219"/>
      <c r="L19" s="219"/>
      <c r="M19" s="220"/>
      <c r="N19" s="236"/>
      <c r="O19" s="237"/>
      <c r="P19" s="237"/>
      <c r="Q19" s="237"/>
      <c r="R19" s="238"/>
      <c r="S19" s="28"/>
    </row>
    <row r="20" spans="1:20" s="26" customFormat="1" x14ac:dyDescent="0.2">
      <c r="A20" s="46">
        <v>2</v>
      </c>
      <c r="B20" s="167" t="s">
        <v>54</v>
      </c>
      <c r="C20" s="66" t="s">
        <v>181</v>
      </c>
      <c r="D20" s="239">
        <f>D18*2%</f>
        <v>0.43460000000000004</v>
      </c>
      <c r="E20" s="240">
        <f>E18*2%</f>
        <v>5.1359599999999999</v>
      </c>
      <c r="F20" s="240"/>
      <c r="G20" s="241"/>
      <c r="H20" s="242">
        <f>SUM(D20:G20)</f>
        <v>5.5705599999999995</v>
      </c>
      <c r="I20" s="239">
        <f>I18*2%</f>
        <v>5.704E-2</v>
      </c>
      <c r="J20" s="240">
        <f>J18*2%</f>
        <v>0.67402000000000006</v>
      </c>
      <c r="K20" s="241"/>
      <c r="L20" s="241"/>
      <c r="M20" s="242">
        <f t="shared" ref="M20" si="2">SUM(I20:L20)</f>
        <v>0.73106000000000004</v>
      </c>
      <c r="N20" s="243">
        <f>N18*2%</f>
        <v>0.28462959999999998</v>
      </c>
      <c r="O20" s="244">
        <f>O18*2%</f>
        <v>3.3633598</v>
      </c>
      <c r="P20" s="245"/>
      <c r="Q20" s="245"/>
      <c r="R20" s="246">
        <f>SUM(N20:Q20)</f>
        <v>3.6479894000000002</v>
      </c>
      <c r="S20" s="18"/>
    </row>
    <row r="21" spans="1:20" s="26" customFormat="1" x14ac:dyDescent="0.2">
      <c r="A21" s="47"/>
      <c r="B21" s="48" t="s">
        <v>14</v>
      </c>
      <c r="C21" s="67" t="s">
        <v>17</v>
      </c>
      <c r="D21" s="230">
        <f>SUM(D20:D20)</f>
        <v>0.43460000000000004</v>
      </c>
      <c r="E21" s="231">
        <f>SUM(E20:E20)</f>
        <v>5.1359599999999999</v>
      </c>
      <c r="F21" s="231">
        <f>SUM(F20:F20)</f>
        <v>0</v>
      </c>
      <c r="G21" s="231">
        <v>0</v>
      </c>
      <c r="H21" s="232">
        <f>SUM(D21:G21)</f>
        <v>5.5705599999999995</v>
      </c>
      <c r="I21" s="230">
        <f>SUM(I20:I20)</f>
        <v>5.704E-2</v>
      </c>
      <c r="J21" s="231">
        <f>SUM(J20:J20)</f>
        <v>0.67402000000000006</v>
      </c>
      <c r="K21" s="231">
        <f>SUM(K20:K20)</f>
        <v>0</v>
      </c>
      <c r="L21" s="231">
        <f>SUM(L20:L20)</f>
        <v>0</v>
      </c>
      <c r="M21" s="232">
        <f>SUM(I21:L21)</f>
        <v>0.73106000000000004</v>
      </c>
      <c r="N21" s="233">
        <f>SUM(N20:N20)</f>
        <v>0.28462959999999998</v>
      </c>
      <c r="O21" s="234">
        <f>SUM(O20:O20)</f>
        <v>3.3633598</v>
      </c>
      <c r="P21" s="234">
        <f>SUM(P20:P20)</f>
        <v>0</v>
      </c>
      <c r="Q21" s="234"/>
      <c r="R21" s="235">
        <f>SUM(N21:Q21)</f>
        <v>3.6479894000000002</v>
      </c>
      <c r="S21" s="27"/>
    </row>
    <row r="22" spans="1:20" s="26" customFormat="1" x14ac:dyDescent="0.2">
      <c r="A22" s="47"/>
      <c r="B22" s="48"/>
      <c r="C22" s="67" t="s">
        <v>18</v>
      </c>
      <c r="D22" s="230">
        <f>D14+D17+D21</f>
        <v>22.1646</v>
      </c>
      <c r="E22" s="231">
        <f>E14+E17+E21</f>
        <v>261.93396000000001</v>
      </c>
      <c r="F22" s="231">
        <f>F14+F17+F21</f>
        <v>378.113</v>
      </c>
      <c r="G22" s="231">
        <f>G14+G17+G21</f>
        <v>0</v>
      </c>
      <c r="H22" s="232">
        <f>SUM(D22:G22)</f>
        <v>662.21155999999996</v>
      </c>
      <c r="I22" s="230">
        <f>I14+I17+I21</f>
        <v>2.9090400000000001</v>
      </c>
      <c r="J22" s="231">
        <f>J14+J17+J21</f>
        <v>34.375019999999999</v>
      </c>
      <c r="K22" s="231">
        <f>K14+K17+K21</f>
        <v>85.352999999999994</v>
      </c>
      <c r="L22" s="231">
        <f>L14+L17+L21</f>
        <v>0</v>
      </c>
      <c r="M22" s="232">
        <f>SUM(I22:L22)</f>
        <v>122.63705999999999</v>
      </c>
      <c r="N22" s="233">
        <f>N14+N17+N21</f>
        <v>14.5161096</v>
      </c>
      <c r="O22" s="234">
        <f>O14+O17+O21</f>
        <v>171.53134980000002</v>
      </c>
      <c r="P22" s="234">
        <f>P14+P17+P21</f>
        <v>326.04845999999998</v>
      </c>
      <c r="Q22" s="234">
        <f>Q18</f>
        <v>0</v>
      </c>
      <c r="R22" s="235">
        <f>SUM(N22:Q22)</f>
        <v>512.09591939999996</v>
      </c>
      <c r="S22" s="27"/>
    </row>
    <row r="23" spans="1:20" s="26" customFormat="1" ht="15.75" customHeight="1" x14ac:dyDescent="0.2">
      <c r="A23" s="348" t="s">
        <v>19</v>
      </c>
      <c r="B23" s="349"/>
      <c r="C23" s="350"/>
      <c r="D23" s="221"/>
      <c r="E23" s="219"/>
      <c r="F23" s="219"/>
      <c r="G23" s="219"/>
      <c r="H23" s="220"/>
      <c r="I23" s="221"/>
      <c r="J23" s="219"/>
      <c r="K23" s="219"/>
      <c r="L23" s="219"/>
      <c r="M23" s="220"/>
      <c r="N23" s="236"/>
      <c r="O23" s="237"/>
      <c r="P23" s="237"/>
      <c r="Q23" s="237"/>
      <c r="R23" s="238"/>
      <c r="S23" s="28"/>
    </row>
    <row r="24" spans="1:20" s="26" customFormat="1" ht="25.5" x14ac:dyDescent="0.2">
      <c r="A24" s="169">
        <v>3</v>
      </c>
      <c r="B24" s="168" t="s">
        <v>159</v>
      </c>
      <c r="C24" s="66" t="s">
        <v>47</v>
      </c>
      <c r="D24" s="239">
        <f>D22*3.52%</f>
        <v>0.7801939200000001</v>
      </c>
      <c r="E24" s="240">
        <f>E22*3.52%</f>
        <v>9.2200753920000018</v>
      </c>
      <c r="F24" s="240"/>
      <c r="G24" s="240"/>
      <c r="H24" s="247">
        <f>SUM(D24:G24)</f>
        <v>10.000269312000002</v>
      </c>
      <c r="I24" s="239">
        <f>I22*3.529%</f>
        <v>0.10266002160000001</v>
      </c>
      <c r="J24" s="240">
        <f>J22*3.52%</f>
        <v>1.210000704</v>
      </c>
      <c r="K24" s="240"/>
      <c r="L24" s="240"/>
      <c r="M24" s="247">
        <f>SUM(I24:L24)</f>
        <v>1.3126607256</v>
      </c>
      <c r="N24" s="243">
        <f>N22*3.52%</f>
        <v>0.51096705792000008</v>
      </c>
      <c r="O24" s="244">
        <f>O22*3.52%</f>
        <v>6.0379035129600007</v>
      </c>
      <c r="P24" s="244"/>
      <c r="Q24" s="244"/>
      <c r="R24" s="248">
        <f>SUM(N24:Q24)</f>
        <v>6.548870570880001</v>
      </c>
      <c r="S24" s="29"/>
    </row>
    <row r="25" spans="1:20" s="26" customFormat="1" ht="25.5" x14ac:dyDescent="0.2">
      <c r="A25" s="49">
        <v>4</v>
      </c>
      <c r="B25" s="168" t="s">
        <v>113</v>
      </c>
      <c r="C25" s="65" t="s">
        <v>65</v>
      </c>
      <c r="D25" s="239"/>
      <c r="E25" s="240"/>
      <c r="F25" s="240"/>
      <c r="G25" s="240">
        <f>(D22+E22+H24)*3.08%</f>
        <v>9.0582439428096002</v>
      </c>
      <c r="H25" s="247">
        <f>SUM(D25:G25)</f>
        <v>9.0582439428096002</v>
      </c>
      <c r="I25" s="239"/>
      <c r="J25" s="240"/>
      <c r="K25" s="240"/>
      <c r="L25" s="240">
        <f>(I22+J22+M24)*3.08%</f>
        <v>1.1887789983484798</v>
      </c>
      <c r="M25" s="247">
        <f t="shared" ref="M25" si="3">SUM(I25:L25)</f>
        <v>1.1887789983484798</v>
      </c>
      <c r="N25" s="249"/>
      <c r="O25" s="244"/>
      <c r="P25" s="244"/>
      <c r="Q25" s="244">
        <f>(N22+O22+R24)*3.08%</f>
        <v>5.9319669631031049</v>
      </c>
      <c r="R25" s="250">
        <f>Q25</f>
        <v>5.9319669631031049</v>
      </c>
      <c r="S25" s="29"/>
    </row>
    <row r="26" spans="1:20" s="26" customFormat="1" ht="25.5" x14ac:dyDescent="0.2">
      <c r="A26" s="49"/>
      <c r="B26" s="168" t="s">
        <v>111</v>
      </c>
      <c r="C26" s="65" t="s">
        <v>110</v>
      </c>
      <c r="D26" s="239"/>
      <c r="E26" s="240"/>
      <c r="F26" s="240"/>
      <c r="G26" s="240">
        <f>Текущие!G47</f>
        <v>0</v>
      </c>
      <c r="H26" s="247">
        <f>SUM(D26:G26)</f>
        <v>0</v>
      </c>
      <c r="I26" s="239"/>
      <c r="J26" s="240"/>
      <c r="K26" s="240"/>
      <c r="L26" s="240">
        <f>Базовые!G47</f>
        <v>0</v>
      </c>
      <c r="M26" s="247">
        <f>L26</f>
        <v>0</v>
      </c>
      <c r="N26" s="249"/>
      <c r="O26" s="244"/>
      <c r="P26" s="244"/>
      <c r="Q26" s="244">
        <f>L26*15.23</f>
        <v>0</v>
      </c>
      <c r="R26" s="250">
        <f>Q26</f>
        <v>0</v>
      </c>
      <c r="S26" s="29"/>
    </row>
    <row r="27" spans="1:20" s="26" customFormat="1" ht="12.75" customHeight="1" x14ac:dyDescent="0.2">
      <c r="A27" s="50"/>
      <c r="B27" s="48" t="s">
        <v>14</v>
      </c>
      <c r="C27" s="67" t="s">
        <v>20</v>
      </c>
      <c r="D27" s="239">
        <f>SUM(D24:D24)</f>
        <v>0.7801939200000001</v>
      </c>
      <c r="E27" s="240">
        <f>SUM(E24:E24)</f>
        <v>9.2200753920000018</v>
      </c>
      <c r="F27" s="240">
        <f>SUM(F24:F24)</f>
        <v>0</v>
      </c>
      <c r="G27" s="240">
        <f>SUM(G24:G26)</f>
        <v>9.0582439428096002</v>
      </c>
      <c r="H27" s="242">
        <f t="shared" ref="H27:H45" si="4">SUM(D27:G27)</f>
        <v>19.058513254809604</v>
      </c>
      <c r="I27" s="251">
        <f>SUM(I24:I24)</f>
        <v>0.10266002160000001</v>
      </c>
      <c r="J27" s="240">
        <f>SUM(J24:J24)</f>
        <v>1.210000704</v>
      </c>
      <c r="K27" s="240">
        <f>SUM(K24:K24)</f>
        <v>0</v>
      </c>
      <c r="L27" s="240">
        <f>SUM(L25:L26)</f>
        <v>1.1887789983484798</v>
      </c>
      <c r="M27" s="242">
        <f>SUM(I27:L27)</f>
        <v>2.5014397239484798</v>
      </c>
      <c r="N27" s="240">
        <f>SUM(N24:N24)</f>
        <v>0.51096705792000008</v>
      </c>
      <c r="O27" s="240">
        <f>SUM(O24:O24)</f>
        <v>6.0379035129600007</v>
      </c>
      <c r="P27" s="240">
        <f>SUM(P24:P24)</f>
        <v>0</v>
      </c>
      <c r="Q27" s="240">
        <f>SUM(Q24:Q25)</f>
        <v>5.9319669631031049</v>
      </c>
      <c r="R27" s="240">
        <f>SUM(R24:R25)</f>
        <v>12.480837533983106</v>
      </c>
      <c r="S27" s="18"/>
    </row>
    <row r="28" spans="1:20" s="26" customFormat="1" ht="12.75" customHeight="1" x14ac:dyDescent="0.2">
      <c r="A28" s="50"/>
      <c r="B28" s="48" t="s">
        <v>14</v>
      </c>
      <c r="C28" s="69" t="s">
        <v>21</v>
      </c>
      <c r="D28" s="252">
        <f>D22+D27</f>
        <v>22.944793919999999</v>
      </c>
      <c r="E28" s="231">
        <f>E22+E27</f>
        <v>271.15403539200003</v>
      </c>
      <c r="F28" s="231">
        <f>F22+F27</f>
        <v>378.113</v>
      </c>
      <c r="G28" s="231">
        <f>G22+G27</f>
        <v>9.0582439428096002</v>
      </c>
      <c r="H28" s="232">
        <f>SUM(D28:G28)</f>
        <v>681.27007325480952</v>
      </c>
      <c r="I28" s="252">
        <f>I22+I27</f>
        <v>3.0117000216000003</v>
      </c>
      <c r="J28" s="231">
        <f>J22+J27</f>
        <v>35.585020704000002</v>
      </c>
      <c r="K28" s="231">
        <f>K22+K27</f>
        <v>85.352999999999994</v>
      </c>
      <c r="L28" s="231">
        <f>L22+L27</f>
        <v>1.1887789983484798</v>
      </c>
      <c r="M28" s="232">
        <f>SUM(I28:L28)</f>
        <v>125.13849972394848</v>
      </c>
      <c r="N28" s="230">
        <f>N22+N27</f>
        <v>15.02707665792</v>
      </c>
      <c r="O28" s="231">
        <f>O22+O27</f>
        <v>177.56925331296003</v>
      </c>
      <c r="P28" s="231">
        <f>P22+P27</f>
        <v>326.04845999999998</v>
      </c>
      <c r="Q28" s="231">
        <f>Q22+Q27</f>
        <v>5.9319669631031049</v>
      </c>
      <c r="R28" s="232">
        <f>SUM(N28:Q28)</f>
        <v>524.57675693398312</v>
      </c>
      <c r="S28" s="27"/>
    </row>
    <row r="29" spans="1:20" s="26" customFormat="1" ht="15.75" customHeight="1" x14ac:dyDescent="0.2">
      <c r="A29" s="348" t="s">
        <v>22</v>
      </c>
      <c r="B29" s="349"/>
      <c r="C29" s="350"/>
      <c r="D29" s="218"/>
      <c r="E29" s="219"/>
      <c r="F29" s="219"/>
      <c r="G29" s="219"/>
      <c r="H29" s="220"/>
      <c r="I29" s="218"/>
      <c r="J29" s="219"/>
      <c r="K29" s="219"/>
      <c r="L29" s="219"/>
      <c r="M29" s="220"/>
      <c r="N29" s="222"/>
      <c r="O29" s="223"/>
      <c r="P29" s="223"/>
      <c r="Q29" s="223"/>
      <c r="R29" s="224"/>
      <c r="S29" s="28"/>
    </row>
    <row r="30" spans="1:20" s="26" customFormat="1" ht="25.5" x14ac:dyDescent="0.2">
      <c r="A30" s="49">
        <v>5</v>
      </c>
      <c r="B30" s="51" t="s">
        <v>146</v>
      </c>
      <c r="C30" s="66" t="s">
        <v>23</v>
      </c>
      <c r="D30" s="251"/>
      <c r="E30" s="240"/>
      <c r="F30" s="240"/>
      <c r="G30" s="240">
        <f>H28*2.14%</f>
        <v>14.579179567652925</v>
      </c>
      <c r="H30" s="247">
        <f t="shared" si="4"/>
        <v>14.579179567652925</v>
      </c>
      <c r="I30" s="251"/>
      <c r="J30" s="240"/>
      <c r="K30" s="240"/>
      <c r="L30" s="240">
        <f>M28*2.14%</f>
        <v>2.6779638940924979</v>
      </c>
      <c r="M30" s="247">
        <f t="shared" ref="M30" si="5">SUM(I30:L30)</f>
        <v>2.6779638940924979</v>
      </c>
      <c r="N30" s="239"/>
      <c r="O30" s="240"/>
      <c r="P30" s="240"/>
      <c r="Q30" s="240">
        <f>R28*2.14%</f>
        <v>11.22594259838724</v>
      </c>
      <c r="R30" s="247">
        <f>SUM(N30:Q30)</f>
        <v>11.22594259838724</v>
      </c>
      <c r="S30" s="29"/>
    </row>
    <row r="31" spans="1:20" s="26" customFormat="1" ht="25.5" x14ac:dyDescent="0.2">
      <c r="A31" s="49">
        <v>6</v>
      </c>
      <c r="B31" s="51" t="s">
        <v>146</v>
      </c>
      <c r="C31" s="65" t="s">
        <v>149</v>
      </c>
      <c r="D31" s="251"/>
      <c r="E31" s="240"/>
      <c r="F31" s="240"/>
      <c r="G31" s="240">
        <f>(H28+G35)*3.73%</f>
        <v>28.659383132404393</v>
      </c>
      <c r="H31" s="247">
        <f>G31</f>
        <v>28.659383132404393</v>
      </c>
      <c r="I31" s="251"/>
      <c r="J31" s="240"/>
      <c r="K31" s="240"/>
      <c r="L31" s="240">
        <f>(M28+L35)*3.73%</f>
        <v>5.5157188397032781</v>
      </c>
      <c r="M31" s="247">
        <f>L31</f>
        <v>5.5157188397032781</v>
      </c>
      <c r="N31" s="239"/>
      <c r="O31" s="240"/>
      <c r="P31" s="240"/>
      <c r="Q31" s="240">
        <f>(R28+Q35)*3.73%</f>
        <v>22.81472243363757</v>
      </c>
      <c r="R31" s="247">
        <f>Q31</f>
        <v>22.81472243363757</v>
      </c>
      <c r="S31" s="29"/>
    </row>
    <row r="32" spans="1:20" s="26" customFormat="1" x14ac:dyDescent="0.2">
      <c r="A32" s="47"/>
      <c r="B32" s="48" t="s">
        <v>14</v>
      </c>
      <c r="C32" s="67" t="s">
        <v>24</v>
      </c>
      <c r="D32" s="251">
        <f>D30</f>
        <v>0</v>
      </c>
      <c r="E32" s="240">
        <f>E30</f>
        <v>0</v>
      </c>
      <c r="F32" s="240">
        <f>F30</f>
        <v>0</v>
      </c>
      <c r="G32" s="240">
        <f>G30+G31</f>
        <v>43.238562700057315</v>
      </c>
      <c r="H32" s="247">
        <f t="shared" si="4"/>
        <v>43.238562700057315</v>
      </c>
      <c r="I32" s="251">
        <f>I30</f>
        <v>0</v>
      </c>
      <c r="J32" s="240">
        <f>J30</f>
        <v>0</v>
      </c>
      <c r="K32" s="240">
        <f>K30</f>
        <v>0</v>
      </c>
      <c r="L32" s="240">
        <f>L30+L31</f>
        <v>8.1936827337957752</v>
      </c>
      <c r="M32" s="247">
        <f>SUM(I32:L32)</f>
        <v>8.1936827337957752</v>
      </c>
      <c r="N32" s="251">
        <f>N30</f>
        <v>0</v>
      </c>
      <c r="O32" s="240">
        <f>O30</f>
        <v>0</v>
      </c>
      <c r="P32" s="240">
        <f>P30</f>
        <v>0</v>
      </c>
      <c r="Q32" s="240">
        <f>Q30+Q31</f>
        <v>34.040665032024812</v>
      </c>
      <c r="R32" s="247">
        <f>SUM(N32:Q32)</f>
        <v>34.040665032024812</v>
      </c>
      <c r="S32" s="29"/>
      <c r="T32" s="86"/>
    </row>
    <row r="33" spans="1:44" s="26" customFormat="1" ht="22.5" customHeight="1" x14ac:dyDescent="0.2">
      <c r="A33" s="47"/>
      <c r="B33" s="48" t="s">
        <v>14</v>
      </c>
      <c r="C33" s="70" t="s">
        <v>25</v>
      </c>
      <c r="D33" s="251">
        <f>D28+D32</f>
        <v>22.944793919999999</v>
      </c>
      <c r="E33" s="240">
        <f>E28+E32</f>
        <v>271.15403539200003</v>
      </c>
      <c r="F33" s="240">
        <f>F28+F32</f>
        <v>378.113</v>
      </c>
      <c r="G33" s="240">
        <f>G28+G32</f>
        <v>52.296806642866912</v>
      </c>
      <c r="H33" s="247">
        <f t="shared" si="4"/>
        <v>724.50863595486692</v>
      </c>
      <c r="I33" s="251">
        <f>I28+I32</f>
        <v>3.0117000216000003</v>
      </c>
      <c r="J33" s="240">
        <f>J28+J32</f>
        <v>35.585020704000002</v>
      </c>
      <c r="K33" s="240">
        <f>K28+K32</f>
        <v>85.352999999999994</v>
      </c>
      <c r="L33" s="240">
        <f>L28+L32</f>
        <v>9.3824617321442556</v>
      </c>
      <c r="M33" s="247">
        <f>SUM(I33:L33)</f>
        <v>133.33218245774427</v>
      </c>
      <c r="N33" s="251">
        <f>N28+N32</f>
        <v>15.02707665792</v>
      </c>
      <c r="O33" s="240">
        <f>O28+O32</f>
        <v>177.56925331296003</v>
      </c>
      <c r="P33" s="240">
        <f>P28+P32</f>
        <v>326.04845999999998</v>
      </c>
      <c r="Q33" s="240">
        <f>Q28+Q32</f>
        <v>39.972631995127919</v>
      </c>
      <c r="R33" s="247">
        <f>SUM(N33:Q33)</f>
        <v>558.6174219660079</v>
      </c>
      <c r="S33" s="29"/>
      <c r="T33" s="86"/>
    </row>
    <row r="34" spans="1:44" s="26" customFormat="1" ht="15.75" customHeight="1" x14ac:dyDescent="0.25">
      <c r="A34" s="348" t="s">
        <v>26</v>
      </c>
      <c r="B34" s="349"/>
      <c r="C34" s="350"/>
      <c r="D34" s="218"/>
      <c r="E34" s="219"/>
      <c r="F34" s="219"/>
      <c r="G34" s="219"/>
      <c r="H34" s="220"/>
      <c r="I34" s="218"/>
      <c r="J34" s="219"/>
      <c r="K34" s="219"/>
      <c r="L34" s="219"/>
      <c r="M34" s="220"/>
      <c r="N34" s="253"/>
      <c r="O34" s="223"/>
      <c r="P34" s="223"/>
      <c r="Q34" s="223"/>
      <c r="R34" s="224"/>
      <c r="S34" s="28"/>
      <c r="T34" s="87" t="s">
        <v>66</v>
      </c>
      <c r="U34" s="88" t="s">
        <v>36</v>
      </c>
      <c r="V34" s="104">
        <f>R35</f>
        <v>87.078000000000003</v>
      </c>
      <c r="W34" s="89"/>
      <c r="X34" s="90"/>
    </row>
    <row r="35" spans="1:44" s="26" customFormat="1" ht="15" x14ac:dyDescent="0.25">
      <c r="A35" s="49">
        <v>7</v>
      </c>
      <c r="B35" s="51"/>
      <c r="C35" s="66" t="s">
        <v>63</v>
      </c>
      <c r="D35" s="254"/>
      <c r="E35" s="255"/>
      <c r="F35" s="255"/>
      <c r="G35" s="240">
        <f>'Текущие '!G57</f>
        <v>87.078000000000003</v>
      </c>
      <c r="H35" s="247">
        <f>SUM(D35:G35)</f>
        <v>87.078000000000003</v>
      </c>
      <c r="I35" s="254"/>
      <c r="J35" s="255"/>
      <c r="K35" s="255"/>
      <c r="L35" s="240">
        <f>'Базовые '!G57</f>
        <v>22.736000000000001</v>
      </c>
      <c r="M35" s="247">
        <f>SUM(I35:L35)</f>
        <v>22.736000000000001</v>
      </c>
      <c r="N35" s="256"/>
      <c r="O35" s="257"/>
      <c r="P35" s="257"/>
      <c r="Q35" s="240">
        <f>G35</f>
        <v>87.078000000000003</v>
      </c>
      <c r="R35" s="247">
        <f t="shared" ref="R35" si="6">SUM(N35:Q35)</f>
        <v>87.078000000000003</v>
      </c>
      <c r="S35" s="29"/>
      <c r="T35" s="91"/>
      <c r="U35" s="92" t="s">
        <v>43</v>
      </c>
      <c r="V35" s="105">
        <v>109.88800000000001</v>
      </c>
      <c r="W35" s="93"/>
      <c r="X35" s="94"/>
    </row>
    <row r="36" spans="1:44" s="26" customFormat="1" ht="15" x14ac:dyDescent="0.25">
      <c r="A36" s="47"/>
      <c r="B36" s="48" t="s">
        <v>14</v>
      </c>
      <c r="C36" s="67" t="s">
        <v>27</v>
      </c>
      <c r="D36" s="251">
        <f>SUM(D35:D35)</f>
        <v>0</v>
      </c>
      <c r="E36" s="240">
        <f>SUM(E35:E35)</f>
        <v>0</v>
      </c>
      <c r="F36" s="240">
        <f>SUM(F35:F35)</f>
        <v>0</v>
      </c>
      <c r="G36" s="240">
        <f>SUM(G35:G35)</f>
        <v>87.078000000000003</v>
      </c>
      <c r="H36" s="247">
        <f t="shared" si="4"/>
        <v>87.078000000000003</v>
      </c>
      <c r="I36" s="251">
        <f>SUM(I35:I35)</f>
        <v>0</v>
      </c>
      <c r="J36" s="240">
        <f>SUM(J35:J35)</f>
        <v>0</v>
      </c>
      <c r="K36" s="240">
        <f>SUM(K35:K35)</f>
        <v>0</v>
      </c>
      <c r="L36" s="240">
        <f>SUM(L35:L35)</f>
        <v>22.736000000000001</v>
      </c>
      <c r="M36" s="247">
        <f t="shared" ref="M36" si="7">SUM(I36:L36)</f>
        <v>22.736000000000001</v>
      </c>
      <c r="N36" s="251">
        <f>SUM(N35:N35)</f>
        <v>0</v>
      </c>
      <c r="O36" s="240">
        <f>SUM(O35:O35)</f>
        <v>0</v>
      </c>
      <c r="P36" s="240">
        <f>SUM(P35:P35)</f>
        <v>0</v>
      </c>
      <c r="Q36" s="240">
        <f>SUM(Q35:Q35)</f>
        <v>87.078000000000003</v>
      </c>
      <c r="R36" s="247">
        <f>SUM(N36:Q36)</f>
        <v>87.078000000000003</v>
      </c>
      <c r="S36" s="29"/>
      <c r="T36" s="87" t="s">
        <v>78</v>
      </c>
      <c r="U36" s="88" t="s">
        <v>36</v>
      </c>
      <c r="V36" s="104">
        <f>R43-V34</f>
        <v>633.74783420719325</v>
      </c>
      <c r="W36" s="161"/>
      <c r="X36" s="95"/>
    </row>
    <row r="37" spans="1:44" s="26" customFormat="1" ht="15" x14ac:dyDescent="0.25">
      <c r="A37" s="47"/>
      <c r="B37" s="48" t="s">
        <v>14</v>
      </c>
      <c r="C37" s="70" t="s">
        <v>28</v>
      </c>
      <c r="D37" s="251">
        <f>D33+D36</f>
        <v>22.944793919999999</v>
      </c>
      <c r="E37" s="240">
        <f>E33+E36</f>
        <v>271.15403539200003</v>
      </c>
      <c r="F37" s="240">
        <f>F33+F36</f>
        <v>378.113</v>
      </c>
      <c r="G37" s="240">
        <f>G33+G36</f>
        <v>139.37480664286693</v>
      </c>
      <c r="H37" s="247">
        <f t="shared" si="4"/>
        <v>811.58663595486689</v>
      </c>
      <c r="I37" s="251">
        <f>I33+I36</f>
        <v>3.0117000216000003</v>
      </c>
      <c r="J37" s="240">
        <f>J33+J36</f>
        <v>35.585020704000002</v>
      </c>
      <c r="K37" s="240">
        <f>K33+K36</f>
        <v>85.352999999999994</v>
      </c>
      <c r="L37" s="240">
        <f>L33+L36</f>
        <v>32.118461732144254</v>
      </c>
      <c r="M37" s="247">
        <f>SUM(I37:L37)</f>
        <v>156.06818245774426</v>
      </c>
      <c r="N37" s="251">
        <f>N33+N36</f>
        <v>15.02707665792</v>
      </c>
      <c r="O37" s="240">
        <f>O33+O36</f>
        <v>177.56925331296003</v>
      </c>
      <c r="P37" s="240">
        <f>P33+P36</f>
        <v>326.04845999999998</v>
      </c>
      <c r="Q37" s="240">
        <f>Q33+Q36</f>
        <v>127.05063199512793</v>
      </c>
      <c r="R37" s="247">
        <f>SUM(N37:Q37)</f>
        <v>645.69542196600787</v>
      </c>
      <c r="S37" s="29"/>
      <c r="T37" s="96"/>
      <c r="U37" s="92" t="s">
        <v>37</v>
      </c>
      <c r="V37" s="105" t="e">
        <f>'НМЦ лота'!#REF!</f>
        <v>#REF!</v>
      </c>
      <c r="W37" s="99"/>
      <c r="X37" s="97"/>
    </row>
    <row r="38" spans="1:44" s="26" customFormat="1" ht="15" x14ac:dyDescent="0.25">
      <c r="A38" s="348"/>
      <c r="B38" s="349"/>
      <c r="C38" s="350"/>
      <c r="D38" s="218"/>
      <c r="E38" s="219"/>
      <c r="F38" s="219"/>
      <c r="G38" s="219"/>
      <c r="H38" s="220"/>
      <c r="I38" s="218"/>
      <c r="J38" s="219"/>
      <c r="K38" s="219"/>
      <c r="L38" s="219"/>
      <c r="M38" s="220"/>
      <c r="N38" s="253"/>
      <c r="O38" s="223"/>
      <c r="P38" s="223"/>
      <c r="Q38" s="223"/>
      <c r="R38" s="224"/>
      <c r="S38" s="28"/>
      <c r="T38" s="98"/>
      <c r="U38" s="92" t="s">
        <v>38</v>
      </c>
      <c r="V38" s="106" t="e">
        <f>V36-V37-V39</f>
        <v>#REF!</v>
      </c>
      <c r="W38" s="99" t="e">
        <f>((R22+R24+#REF!)*0.015+(R25+R30)*1.03)*1.06*1.049*1.143*1.06*1.05*S42</f>
        <v>#REF!</v>
      </c>
      <c r="X38" s="100"/>
    </row>
    <row r="39" spans="1:44" s="26" customFormat="1" ht="15" x14ac:dyDescent="0.25">
      <c r="A39" s="47">
        <v>8</v>
      </c>
      <c r="B39" s="52" t="s">
        <v>95</v>
      </c>
      <c r="C39" s="67" t="s">
        <v>29</v>
      </c>
      <c r="D39" s="251">
        <f t="shared" ref="D39:E39" si="8">D37*0.03</f>
        <v>0.68834381759999996</v>
      </c>
      <c r="E39" s="240">
        <f t="shared" si="8"/>
        <v>8.1346210617600008</v>
      </c>
      <c r="F39" s="240">
        <f>F37*0.03</f>
        <v>11.343389999999999</v>
      </c>
      <c r="G39" s="240">
        <f>(G37)*3%</f>
        <v>4.1812441992860077</v>
      </c>
      <c r="H39" s="247">
        <f t="shared" si="4"/>
        <v>24.347599078646006</v>
      </c>
      <c r="I39" s="239">
        <f>I37*0.03</f>
        <v>9.0351000648000002E-2</v>
      </c>
      <c r="J39" s="240">
        <f t="shared" ref="J39:L39" si="9">J37*0.03</f>
        <v>1.0675506211200001</v>
      </c>
      <c r="K39" s="240">
        <f t="shared" si="9"/>
        <v>2.5605899999999999</v>
      </c>
      <c r="L39" s="306">
        <f t="shared" si="9"/>
        <v>0.96355385196432763</v>
      </c>
      <c r="M39" s="247">
        <f>SUM(I39:L39)</f>
        <v>4.6820454737323276</v>
      </c>
      <c r="N39" s="251">
        <f>N37*0.03</f>
        <v>0.45081229973760001</v>
      </c>
      <c r="O39" s="240">
        <f>O37*0.03</f>
        <v>5.3270775993888009</v>
      </c>
      <c r="P39" s="240">
        <f>P37*0.03</f>
        <v>9.7814537999999995</v>
      </c>
      <c r="Q39" s="240">
        <f>(Q37-Q36)*0.03</f>
        <v>1.1991789598538378</v>
      </c>
      <c r="R39" s="247">
        <f>SUM(N39:Q39)</f>
        <v>16.75852265898024</v>
      </c>
      <c r="S39" s="29"/>
      <c r="T39" s="101"/>
      <c r="U39" s="101" t="s">
        <v>39</v>
      </c>
      <c r="V39" s="106"/>
    </row>
    <row r="40" spans="1:44" s="33" customFormat="1" ht="12.75" customHeight="1" x14ac:dyDescent="0.2">
      <c r="A40" s="53"/>
      <c r="B40" s="54" t="s">
        <v>14</v>
      </c>
      <c r="C40" s="71" t="s">
        <v>30</v>
      </c>
      <c r="D40" s="252">
        <f>D37+D39</f>
        <v>23.633137737599998</v>
      </c>
      <c r="E40" s="231">
        <f>E37+E39</f>
        <v>279.28865645376004</v>
      </c>
      <c r="F40" s="231">
        <f>F37+F39</f>
        <v>389.45639</v>
      </c>
      <c r="G40" s="231">
        <f>G37+G39</f>
        <v>143.55605084215293</v>
      </c>
      <c r="H40" s="258">
        <f>SUM(D40:G40)</f>
        <v>835.934235033513</v>
      </c>
      <c r="I40" s="252">
        <f>I37+I39</f>
        <v>3.1020510222480002</v>
      </c>
      <c r="J40" s="231">
        <f>J37+J39</f>
        <v>36.65257132512</v>
      </c>
      <c r="K40" s="231">
        <f>K37+K39</f>
        <v>87.913589999999999</v>
      </c>
      <c r="L40" s="231">
        <f>L37+L39</f>
        <v>33.082015584108582</v>
      </c>
      <c r="M40" s="258">
        <f>SUM(I40:L40)</f>
        <v>160.75022793147659</v>
      </c>
      <c r="N40" s="230">
        <f>N37+N39</f>
        <v>15.4778889576576</v>
      </c>
      <c r="O40" s="259">
        <f>O37+O39</f>
        <v>182.89633091234884</v>
      </c>
      <c r="P40" s="259">
        <f>P37+P39</f>
        <v>335.82991379999999</v>
      </c>
      <c r="Q40" s="259">
        <f>Q37+Q39</f>
        <v>128.24981095498177</v>
      </c>
      <c r="R40" s="258">
        <f>SUM(N40:Q40)</f>
        <v>662.45394462498814</v>
      </c>
      <c r="S40" s="84"/>
    </row>
    <row r="41" spans="1:44" s="26" customFormat="1" ht="31.5" customHeight="1" x14ac:dyDescent="0.2">
      <c r="A41" s="80"/>
      <c r="B41" s="81"/>
      <c r="C41" s="82" t="s">
        <v>158</v>
      </c>
      <c r="D41" s="260"/>
      <c r="E41" s="261"/>
      <c r="F41" s="261"/>
      <c r="G41" s="261"/>
      <c r="H41" s="262"/>
      <c r="I41" s="260"/>
      <c r="J41" s="261"/>
      <c r="K41" s="261"/>
      <c r="L41" s="261"/>
      <c r="M41" s="262"/>
      <c r="N41" s="263">
        <f>N40*1.049*1.05</f>
        <v>17.048120792411961</v>
      </c>
      <c r="O41" s="261">
        <f>O40*1.049*1.05</f>
        <v>201.45116368340663</v>
      </c>
      <c r="P41" s="261">
        <f>P40*1.049*1.05</f>
        <v>369.89985855500998</v>
      </c>
      <c r="Q41" s="261">
        <f>(Q40-Q36)*1.049*1.05+Q36</f>
        <v>132.42669117636467</v>
      </c>
      <c r="R41" s="264">
        <f>SUM(N41:Q41)</f>
        <v>720.82583420719322</v>
      </c>
      <c r="S41" s="85"/>
      <c r="T41" s="335" t="s">
        <v>67</v>
      </c>
      <c r="U41" s="332" t="s">
        <v>40</v>
      </c>
      <c r="V41" s="333"/>
      <c r="W41" s="333"/>
      <c r="X41" s="334"/>
      <c r="Y41" s="335" t="s">
        <v>68</v>
      </c>
      <c r="Z41" s="332" t="s">
        <v>40</v>
      </c>
      <c r="AA41" s="333"/>
      <c r="AB41" s="333"/>
      <c r="AC41" s="334"/>
      <c r="AD41" s="335" t="s">
        <v>41</v>
      </c>
      <c r="AE41" s="332" t="s">
        <v>40</v>
      </c>
      <c r="AF41" s="333"/>
      <c r="AG41" s="333"/>
      <c r="AH41" s="334"/>
      <c r="AI41" s="335" t="s">
        <v>42</v>
      </c>
      <c r="AJ41" s="332" t="s">
        <v>40</v>
      </c>
      <c r="AK41" s="333"/>
      <c r="AL41" s="333"/>
      <c r="AM41" s="334"/>
      <c r="AN41" s="326" t="s">
        <v>69</v>
      </c>
      <c r="AO41" s="328" t="s">
        <v>70</v>
      </c>
      <c r="AP41" s="329"/>
      <c r="AQ41" s="329"/>
      <c r="AR41" s="330"/>
    </row>
    <row r="42" spans="1:44" s="26" customFormat="1" ht="25.5" customHeight="1" x14ac:dyDescent="0.2">
      <c r="A42" s="80"/>
      <c r="B42" s="81"/>
      <c r="C42" s="82"/>
      <c r="D42" s="260"/>
      <c r="E42" s="261"/>
      <c r="F42" s="261"/>
      <c r="G42" s="261"/>
      <c r="H42" s="262"/>
      <c r="I42" s="260"/>
      <c r="J42" s="261"/>
      <c r="K42" s="261"/>
      <c r="L42" s="261"/>
      <c r="M42" s="262"/>
      <c r="N42" s="263"/>
      <c r="O42" s="265"/>
      <c r="P42" s="265"/>
      <c r="Q42" s="265"/>
      <c r="R42" s="262"/>
      <c r="S42" s="83"/>
      <c r="T42" s="336"/>
      <c r="U42" s="102" t="s">
        <v>43</v>
      </c>
      <c r="V42" s="102" t="s">
        <v>44</v>
      </c>
      <c r="W42" s="102" t="s">
        <v>45</v>
      </c>
      <c r="X42" s="102" t="s">
        <v>46</v>
      </c>
      <c r="Y42" s="336"/>
      <c r="Z42" s="102" t="s">
        <v>43</v>
      </c>
      <c r="AA42" s="102" t="s">
        <v>44</v>
      </c>
      <c r="AB42" s="102" t="s">
        <v>45</v>
      </c>
      <c r="AC42" s="102" t="s">
        <v>46</v>
      </c>
      <c r="AD42" s="336"/>
      <c r="AE42" s="102" t="s">
        <v>43</v>
      </c>
      <c r="AF42" s="102" t="s">
        <v>44</v>
      </c>
      <c r="AG42" s="102" t="s">
        <v>45</v>
      </c>
      <c r="AH42" s="102" t="s">
        <v>46</v>
      </c>
      <c r="AI42" s="336"/>
      <c r="AJ42" s="102" t="s">
        <v>43</v>
      </c>
      <c r="AK42" s="102" t="s">
        <v>44</v>
      </c>
      <c r="AL42" s="102" t="s">
        <v>45</v>
      </c>
      <c r="AM42" s="102" t="s">
        <v>46</v>
      </c>
      <c r="AN42" s="327"/>
      <c r="AO42" s="159" t="s">
        <v>43</v>
      </c>
      <c r="AP42" s="159" t="s">
        <v>45</v>
      </c>
      <c r="AQ42" s="159" t="s">
        <v>44</v>
      </c>
      <c r="AR42" s="159" t="s">
        <v>46</v>
      </c>
    </row>
    <row r="43" spans="1:44" s="26" customFormat="1" ht="19.5" customHeight="1" x14ac:dyDescent="0.2">
      <c r="A43" s="53"/>
      <c r="B43" s="55" t="s">
        <v>14</v>
      </c>
      <c r="C43" s="71" t="s">
        <v>31</v>
      </c>
      <c r="D43" s="252">
        <f>D40</f>
        <v>23.633137737599998</v>
      </c>
      <c r="E43" s="231">
        <f>E40</f>
        <v>279.28865645376004</v>
      </c>
      <c r="F43" s="231">
        <f>F40</f>
        <v>389.45639</v>
      </c>
      <c r="G43" s="231">
        <f>G40</f>
        <v>143.55605084215293</v>
      </c>
      <c r="H43" s="258">
        <f t="shared" si="4"/>
        <v>835.934235033513</v>
      </c>
      <c r="I43" s="252">
        <f>I40</f>
        <v>3.1020510222480002</v>
      </c>
      <c r="J43" s="231">
        <f>J40</f>
        <v>36.65257132512</v>
      </c>
      <c r="K43" s="231">
        <f>K40</f>
        <v>87.913589999999999</v>
      </c>
      <c r="L43" s="231">
        <f>L40</f>
        <v>33.082015584108582</v>
      </c>
      <c r="M43" s="258">
        <f>SUM(I43:L43)</f>
        <v>160.75022793147659</v>
      </c>
      <c r="N43" s="252">
        <f>N41</f>
        <v>17.048120792411961</v>
      </c>
      <c r="O43" s="231">
        <f>O41</f>
        <v>201.45116368340663</v>
      </c>
      <c r="P43" s="231">
        <f>P41</f>
        <v>369.89985855500998</v>
      </c>
      <c r="Q43" s="231">
        <f>Q41</f>
        <v>132.42669117636467</v>
      </c>
      <c r="R43" s="258">
        <f>N43+O43+P43+Q43</f>
        <v>720.82583420719322</v>
      </c>
      <c r="S43" s="83"/>
      <c r="T43" s="107">
        <f>H43</f>
        <v>835.934235033513</v>
      </c>
      <c r="U43" s="107">
        <f>H36</f>
        <v>87.078000000000003</v>
      </c>
      <c r="V43" s="107">
        <f>F43</f>
        <v>389.45639</v>
      </c>
      <c r="W43" s="107">
        <f>D43+E43</f>
        <v>302.92179419136005</v>
      </c>
      <c r="X43" s="107">
        <f>T43-U43-V43-W43</f>
        <v>56.478050842152982</v>
      </c>
      <c r="Y43" s="107">
        <f>M43</f>
        <v>160.75022793147659</v>
      </c>
      <c r="Z43" s="107">
        <f>M35</f>
        <v>22.736000000000001</v>
      </c>
      <c r="AA43" s="107">
        <f>K43</f>
        <v>87.913589999999999</v>
      </c>
      <c r="AB43" s="107">
        <f>I43+J43</f>
        <v>39.754622347367999</v>
      </c>
      <c r="AC43" s="107">
        <f>Y43-Z43-AA43-AB43</f>
        <v>10.346015584108599</v>
      </c>
      <c r="AD43" s="107">
        <f>R41</f>
        <v>720.82583420719322</v>
      </c>
      <c r="AE43" s="108">
        <f>R36</f>
        <v>87.078000000000003</v>
      </c>
      <c r="AF43" s="107">
        <f>P41</f>
        <v>369.89985855500998</v>
      </c>
      <c r="AG43" s="107">
        <f>N41+O41</f>
        <v>218.4992844758186</v>
      </c>
      <c r="AH43" s="107">
        <f>AD43-AE43-AF43-AG43</f>
        <v>45.348691176364667</v>
      </c>
      <c r="AI43" s="107">
        <f>R43</f>
        <v>720.82583420719322</v>
      </c>
      <c r="AJ43" s="107">
        <f>AE43</f>
        <v>87.078000000000003</v>
      </c>
      <c r="AK43" s="107">
        <f>P42</f>
        <v>0</v>
      </c>
      <c r="AL43" s="107">
        <f>N42+O42</f>
        <v>0</v>
      </c>
      <c r="AM43" s="107">
        <f>AI43-AJ43-AK43-AL43</f>
        <v>633.74783420719325</v>
      </c>
      <c r="AN43" s="107">
        <f>V36</f>
        <v>633.74783420719325</v>
      </c>
      <c r="AO43" s="107"/>
      <c r="AP43" s="107" t="e">
        <f>'НМЦ лота'!#REF!+'НМЦ лота'!#REF!</f>
        <v>#REF!</v>
      </c>
      <c r="AQ43" s="107" t="e">
        <f>'НМЦ лота'!#REF!</f>
        <v>#REF!</v>
      </c>
      <c r="AR43" s="107" t="e">
        <f>AN43-AO43-AP43-AQ43</f>
        <v>#REF!</v>
      </c>
    </row>
    <row r="44" spans="1:44" s="26" customFormat="1" x14ac:dyDescent="0.2">
      <c r="A44" s="50"/>
      <c r="B44" s="56" t="s">
        <v>14</v>
      </c>
      <c r="C44" s="67" t="s">
        <v>151</v>
      </c>
      <c r="D44" s="251">
        <f>D43*0.2</f>
        <v>4.7266275475199997</v>
      </c>
      <c r="E44" s="240">
        <f>E43*0.2</f>
        <v>55.857731290752014</v>
      </c>
      <c r="F44" s="240">
        <f>F43*0.2</f>
        <v>77.891278</v>
      </c>
      <c r="G44" s="240">
        <f>(G43-G36)*0.2</f>
        <v>11.295610168430585</v>
      </c>
      <c r="H44" s="247">
        <f t="shared" si="4"/>
        <v>149.77124700670259</v>
      </c>
      <c r="I44" s="251">
        <f>I43*0.2</f>
        <v>0.62041020444960004</v>
      </c>
      <c r="J44" s="240">
        <f>J43*0.2</f>
        <v>7.3305142650240001</v>
      </c>
      <c r="K44" s="240">
        <f>K43*0.18</f>
        <v>15.824446199999999</v>
      </c>
      <c r="L44" s="240">
        <f>(L43-L36)*0.2</f>
        <v>2.0692031168217162</v>
      </c>
      <c r="M44" s="247">
        <f>SUM(I44:L44)</f>
        <v>25.844573786295314</v>
      </c>
      <c r="N44" s="251">
        <f>N43*0.2</f>
        <v>3.4096241584823925</v>
      </c>
      <c r="O44" s="240">
        <f>O43*0.2</f>
        <v>40.290232736681332</v>
      </c>
      <c r="P44" s="240">
        <f>P43*0.2</f>
        <v>73.979971711001994</v>
      </c>
      <c r="Q44" s="240">
        <f>(Q43-Q36)*0.2</f>
        <v>9.0697382352729345</v>
      </c>
      <c r="R44" s="247">
        <f>SUM(N44:Q44)</f>
        <v>126.74956684143866</v>
      </c>
      <c r="S44" s="83"/>
    </row>
    <row r="45" spans="1:44" s="26" customFormat="1" ht="13.5" thickBot="1" x14ac:dyDescent="0.25">
      <c r="A45" s="47"/>
      <c r="B45" s="56" t="s">
        <v>14</v>
      </c>
      <c r="C45" s="67" t="s">
        <v>32</v>
      </c>
      <c r="D45" s="266">
        <f>D43+D44</f>
        <v>28.359765285119998</v>
      </c>
      <c r="E45" s="267">
        <f>E43+E44</f>
        <v>335.14638774451203</v>
      </c>
      <c r="F45" s="267">
        <f>F43+F44</f>
        <v>467.347668</v>
      </c>
      <c r="G45" s="267">
        <f>G43+G44</f>
        <v>154.85166101058351</v>
      </c>
      <c r="H45" s="268">
        <f t="shared" si="4"/>
        <v>985.70548204021543</v>
      </c>
      <c r="I45" s="266">
        <f>I43+I44</f>
        <v>3.7224612266976003</v>
      </c>
      <c r="J45" s="267">
        <f>J43+J44</f>
        <v>43.983085590144</v>
      </c>
      <c r="K45" s="267">
        <f>K43+K44</f>
        <v>103.7380362</v>
      </c>
      <c r="L45" s="267">
        <f>L43+L44</f>
        <v>35.151218700930301</v>
      </c>
      <c r="M45" s="268">
        <f>SUM(I45:L45)</f>
        <v>186.59480171777193</v>
      </c>
      <c r="N45" s="266">
        <f>N43+N44</f>
        <v>20.457744950894352</v>
      </c>
      <c r="O45" s="267">
        <f>O43+O44</f>
        <v>241.74139642008797</v>
      </c>
      <c r="P45" s="267">
        <f>P43+P44</f>
        <v>443.87983026601199</v>
      </c>
      <c r="Q45" s="267">
        <f>Q43+Q44</f>
        <v>141.49642941163759</v>
      </c>
      <c r="R45" s="268">
        <f>SUM(N45:Q45)</f>
        <v>847.57540104863187</v>
      </c>
      <c r="S45" s="83"/>
    </row>
    <row r="46" spans="1:44" x14ac:dyDescent="0.2">
      <c r="A46" s="57" t="s">
        <v>14</v>
      </c>
      <c r="B46" s="352" t="s">
        <v>14</v>
      </c>
      <c r="C46" s="353"/>
      <c r="D46" s="354" t="s">
        <v>14</v>
      </c>
      <c r="E46" s="355"/>
      <c r="F46" s="356" t="s">
        <v>14</v>
      </c>
      <c r="G46" s="357"/>
      <c r="H46" s="357"/>
      <c r="I46" s="34"/>
      <c r="J46" s="34"/>
      <c r="K46" s="34"/>
      <c r="L46" s="34"/>
      <c r="M46" s="35"/>
      <c r="N46" s="36"/>
      <c r="O46" s="36"/>
      <c r="P46" s="36"/>
      <c r="Q46" s="36"/>
      <c r="R46" s="36"/>
    </row>
    <row r="47" spans="1:44" ht="19.5" customHeight="1" x14ac:dyDescent="0.2">
      <c r="A47" s="57"/>
      <c r="B47" s="358" t="s">
        <v>75</v>
      </c>
      <c r="C47" s="358"/>
      <c r="D47" s="358"/>
      <c r="E47" s="358"/>
      <c r="F47" s="358"/>
      <c r="G47" s="358"/>
      <c r="H47" s="358"/>
      <c r="I47" s="58"/>
      <c r="J47" s="58"/>
      <c r="K47" s="58"/>
      <c r="L47" s="58"/>
      <c r="M47" s="58"/>
      <c r="N47" s="36"/>
      <c r="O47" s="36"/>
      <c r="P47" s="36"/>
      <c r="Q47" s="36"/>
      <c r="R47" s="62"/>
    </row>
    <row r="48" spans="1:44" ht="21.75" customHeight="1" x14ac:dyDescent="0.2">
      <c r="A48" s="57"/>
      <c r="B48" s="358" t="s">
        <v>76</v>
      </c>
      <c r="C48" s="358"/>
      <c r="D48" s="358"/>
      <c r="E48" s="358"/>
      <c r="F48" s="358"/>
      <c r="G48" s="358"/>
      <c r="H48" s="358"/>
      <c r="I48" s="58"/>
      <c r="J48" s="58"/>
      <c r="K48" s="58"/>
      <c r="L48" s="36"/>
      <c r="M48" s="36"/>
      <c r="N48" s="36"/>
      <c r="O48" s="36"/>
      <c r="P48" s="36"/>
      <c r="Q48" s="36"/>
      <c r="R48" s="36"/>
    </row>
    <row r="49" spans="1:19" ht="31.5" customHeight="1" x14ac:dyDescent="0.2">
      <c r="A49" s="57"/>
      <c r="B49" s="359" t="s">
        <v>33</v>
      </c>
      <c r="C49" s="359"/>
      <c r="D49" s="359"/>
      <c r="E49" s="359"/>
      <c r="F49" s="359"/>
      <c r="G49" s="59"/>
      <c r="H49" s="340" t="s">
        <v>170</v>
      </c>
      <c r="I49" s="341"/>
      <c r="J49" s="341"/>
      <c r="K49" s="341"/>
      <c r="L49" s="341"/>
      <c r="M49" s="342"/>
      <c r="N49" s="343">
        <f>H43</f>
        <v>835.934235033513</v>
      </c>
      <c r="O49" s="344"/>
      <c r="P49" s="331" t="s">
        <v>35</v>
      </c>
      <c r="Q49" s="331"/>
      <c r="S49" s="22"/>
    </row>
    <row r="50" spans="1:19" ht="39" customHeight="1" x14ac:dyDescent="0.2">
      <c r="A50" s="36"/>
      <c r="B50" s="360" t="s">
        <v>80</v>
      </c>
      <c r="C50" s="360"/>
      <c r="D50" s="360"/>
      <c r="E50" s="60" t="s">
        <v>81</v>
      </c>
      <c r="H50" s="340" t="s">
        <v>152</v>
      </c>
      <c r="I50" s="341"/>
      <c r="J50" s="341"/>
      <c r="K50" s="341"/>
      <c r="L50" s="341"/>
      <c r="M50" s="342"/>
      <c r="N50" s="343">
        <f>R41</f>
        <v>720.82583420719322</v>
      </c>
      <c r="O50" s="344"/>
      <c r="P50" s="331" t="s">
        <v>35</v>
      </c>
      <c r="Q50" s="331"/>
      <c r="S50" s="22"/>
    </row>
    <row r="51" spans="1:19" x14ac:dyDescent="0.2">
      <c r="A51" s="36"/>
      <c r="B51" s="171" t="s">
        <v>82</v>
      </c>
      <c r="C51" s="171"/>
      <c r="D51" s="36"/>
      <c r="E51" s="36"/>
      <c r="F51" s="36"/>
      <c r="G51" s="36"/>
      <c r="S51" s="22"/>
    </row>
    <row r="52" spans="1:19" ht="19.5" customHeight="1" x14ac:dyDescent="0.25">
      <c r="J52" s="10"/>
      <c r="K52" s="10"/>
      <c r="L52" s="351"/>
      <c r="M52" s="351"/>
      <c r="N52" s="11"/>
      <c r="O52" s="11"/>
      <c r="P52" s="11"/>
      <c r="S52" s="23"/>
    </row>
  </sheetData>
  <mergeCells count="48">
    <mergeCell ref="A7:R7"/>
    <mergeCell ref="N9:R9"/>
    <mergeCell ref="N1:R1"/>
    <mergeCell ref="N2:R4"/>
    <mergeCell ref="N5:R5"/>
    <mergeCell ref="A8:H8"/>
    <mergeCell ref="A1:M1"/>
    <mergeCell ref="A2:M2"/>
    <mergeCell ref="A3:B3"/>
    <mergeCell ref="C3:H3"/>
    <mergeCell ref="A4:B4"/>
    <mergeCell ref="C4:H4"/>
    <mergeCell ref="A9:A10"/>
    <mergeCell ref="B9:B10"/>
    <mergeCell ref="C9:C10"/>
    <mergeCell ref="D9:H9"/>
    <mergeCell ref="L52:M52"/>
    <mergeCell ref="B46:C46"/>
    <mergeCell ref="D46:E46"/>
    <mergeCell ref="F46:H46"/>
    <mergeCell ref="B47:H47"/>
    <mergeCell ref="B48:H48"/>
    <mergeCell ref="B49:F49"/>
    <mergeCell ref="H50:M50"/>
    <mergeCell ref="B50:D50"/>
    <mergeCell ref="I9:M9"/>
    <mergeCell ref="H49:M49"/>
    <mergeCell ref="N49:O49"/>
    <mergeCell ref="N50:O50"/>
    <mergeCell ref="A12:C12"/>
    <mergeCell ref="A15:C15"/>
    <mergeCell ref="A34:C34"/>
    <mergeCell ref="A38:C38"/>
    <mergeCell ref="A29:C29"/>
    <mergeCell ref="A19:C19"/>
    <mergeCell ref="A23:C23"/>
    <mergeCell ref="AN41:AN42"/>
    <mergeCell ref="AO41:AR41"/>
    <mergeCell ref="P49:Q49"/>
    <mergeCell ref="P50:Q50"/>
    <mergeCell ref="AE41:AH41"/>
    <mergeCell ref="AI41:AI42"/>
    <mergeCell ref="AJ41:AM41"/>
    <mergeCell ref="T41:T42"/>
    <mergeCell ref="U41:X41"/>
    <mergeCell ref="Y41:Y42"/>
    <mergeCell ref="Z41:AC41"/>
    <mergeCell ref="AD41:AD42"/>
  </mergeCells>
  <conditionalFormatting sqref="AN41:AO41 AO42:AR42 U42:X42 T41:U41 Z42:AC42 AI41:AJ41 AJ42:AM42 AE42:AH42 AD41:AE41 Y41:Z41">
    <cfRule type="cellIs" dxfId="1" priority="5" operator="lessThan">
      <formula>0</formula>
    </cfRule>
    <cfRule type="cellIs" dxfId="0" priority="6" operator="equal">
      <formula>0</formula>
    </cfRule>
  </conditionalFormatting>
  <printOptions horizontalCentered="1"/>
  <pageMargins left="0" right="0" top="0.19685039370078741" bottom="0" header="0.31496062992125984" footer="0.31496062992125984"/>
  <pageSetup paperSize="9" scale="51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42"/>
  <sheetViews>
    <sheetView zoomScale="80" zoomScaleNormal="80" workbookViewId="0">
      <selection activeCell="M15" sqref="M15"/>
    </sheetView>
  </sheetViews>
  <sheetFormatPr defaultRowHeight="15" x14ac:dyDescent="0.25"/>
  <cols>
    <col min="2" max="2" width="22" customWidth="1"/>
    <col min="3" max="3" width="68.140625" customWidth="1"/>
    <col min="4" max="4" width="20.85546875" customWidth="1"/>
    <col min="5" max="5" width="20.7109375" customWidth="1"/>
    <col min="6" max="6" width="20" customWidth="1"/>
    <col min="7" max="7" width="19.28515625" customWidth="1"/>
    <col min="8" max="8" width="20.42578125" customWidth="1"/>
  </cols>
  <sheetData>
    <row r="1" spans="1:8" x14ac:dyDescent="0.25">
      <c r="A1" s="110"/>
      <c r="B1" s="111"/>
      <c r="C1" s="110"/>
      <c r="D1" s="110"/>
      <c r="E1" s="110"/>
      <c r="F1" s="110"/>
      <c r="G1" s="110"/>
      <c r="H1" s="109" t="s">
        <v>0</v>
      </c>
    </row>
    <row r="2" spans="1:8" ht="47.25" customHeight="1" x14ac:dyDescent="0.25">
      <c r="A2" s="110"/>
      <c r="B2" s="111"/>
      <c r="C2" s="110"/>
      <c r="E2" s="293"/>
      <c r="F2" s="403" t="str">
        <f>'Расчет с 30% снижением'!N2</f>
        <v xml:space="preserve">Заместитель директора по инвестиционной деятельности филиала ПАО "МРСК Северо-Запада" "Комиэнерго"
</v>
      </c>
      <c r="G2" s="403"/>
      <c r="H2" s="403"/>
    </row>
    <row r="3" spans="1:8" ht="40.5" customHeight="1" x14ac:dyDescent="0.25">
      <c r="A3" s="112"/>
      <c r="B3" s="113"/>
      <c r="C3" s="114"/>
      <c r="D3" s="293"/>
      <c r="E3" s="293"/>
      <c r="F3" s="118"/>
      <c r="G3" s="118"/>
      <c r="H3" s="119" t="s">
        <v>156</v>
      </c>
    </row>
    <row r="4" spans="1:8" x14ac:dyDescent="0.25">
      <c r="A4" s="112"/>
      <c r="B4" s="115"/>
      <c r="C4" s="116"/>
      <c r="D4" s="293"/>
      <c r="E4" s="293"/>
      <c r="F4" s="293"/>
      <c r="G4" s="293"/>
      <c r="H4" s="293"/>
    </row>
    <row r="5" spans="1:8" ht="45" customHeight="1" x14ac:dyDescent="0.25">
      <c r="A5" s="112"/>
      <c r="B5" s="115"/>
      <c r="C5" s="116"/>
      <c r="D5" s="117"/>
      <c r="E5" s="117"/>
    </row>
    <row r="6" spans="1:8" ht="36" customHeight="1" x14ac:dyDescent="0.25">
      <c r="A6" s="404" t="s">
        <v>175</v>
      </c>
      <c r="B6" s="404"/>
      <c r="C6" s="404"/>
      <c r="D6" s="404"/>
      <c r="E6" s="404"/>
      <c r="F6" s="404"/>
      <c r="G6" s="404"/>
      <c r="H6" s="404"/>
    </row>
    <row r="7" spans="1:8" x14ac:dyDescent="0.25">
      <c r="A7" s="4"/>
      <c r="B7" s="115"/>
      <c r="C7" s="5"/>
      <c r="D7" s="5"/>
      <c r="E7" s="5"/>
      <c r="F7" s="5"/>
      <c r="G7" s="5"/>
      <c r="H7" s="5"/>
    </row>
    <row r="8" spans="1:8" ht="15.75" thickBot="1" x14ac:dyDescent="0.3">
      <c r="A8" s="405" t="s">
        <v>157</v>
      </c>
      <c r="B8" s="405"/>
      <c r="C8" s="405"/>
      <c r="D8" s="405"/>
      <c r="E8" s="405"/>
      <c r="F8" s="405"/>
      <c r="G8" s="405"/>
      <c r="H8" s="405"/>
    </row>
    <row r="9" spans="1:8" ht="15.75" thickBot="1" x14ac:dyDescent="0.3">
      <c r="A9" s="406" t="s">
        <v>1</v>
      </c>
      <c r="B9" s="408" t="s">
        <v>48</v>
      </c>
      <c r="C9" s="397" t="s">
        <v>49</v>
      </c>
      <c r="D9" s="399" t="s">
        <v>50</v>
      </c>
      <c r="E9" s="400"/>
      <c r="F9" s="400"/>
      <c r="G9" s="400"/>
      <c r="H9" s="401" t="s">
        <v>9</v>
      </c>
    </row>
    <row r="10" spans="1:8" ht="21.75" thickBot="1" x14ac:dyDescent="0.3">
      <c r="A10" s="407"/>
      <c r="B10" s="409"/>
      <c r="C10" s="398"/>
      <c r="D10" s="120" t="s">
        <v>5</v>
      </c>
      <c r="E10" s="121" t="s">
        <v>6</v>
      </c>
      <c r="F10" s="121" t="s">
        <v>7</v>
      </c>
      <c r="G10" s="122" t="s">
        <v>8</v>
      </c>
      <c r="H10" s="402"/>
    </row>
    <row r="11" spans="1:8" ht="15.75" thickBot="1" x14ac:dyDescent="0.3">
      <c r="A11" s="123">
        <v>1</v>
      </c>
      <c r="B11" s="124">
        <v>2</v>
      </c>
      <c r="C11" s="125">
        <v>3</v>
      </c>
      <c r="D11" s="126">
        <v>4</v>
      </c>
      <c r="E11" s="127">
        <v>5</v>
      </c>
      <c r="F11" s="127">
        <v>6</v>
      </c>
      <c r="G11" s="128">
        <v>7</v>
      </c>
      <c r="H11" s="129">
        <v>8</v>
      </c>
    </row>
    <row r="12" spans="1:8" x14ac:dyDescent="0.25">
      <c r="A12" s="390" t="s">
        <v>10</v>
      </c>
      <c r="B12" s="391"/>
      <c r="C12" s="392"/>
      <c r="D12" s="269"/>
      <c r="E12" s="270"/>
      <c r="F12" s="270"/>
      <c r="G12" s="270"/>
      <c r="H12" s="271"/>
    </row>
    <row r="13" spans="1:8" x14ac:dyDescent="0.25">
      <c r="A13" s="130"/>
      <c r="B13" s="131"/>
      <c r="C13" s="132"/>
      <c r="D13" s="272"/>
      <c r="E13" s="225"/>
      <c r="F13" s="225"/>
      <c r="G13" s="225">
        <f>'Расчет с 30% снижением'!L13</f>
        <v>0</v>
      </c>
      <c r="H13" s="273">
        <f>SUM(D13:G13)</f>
        <v>0</v>
      </c>
    </row>
    <row r="14" spans="1:8" x14ac:dyDescent="0.25">
      <c r="A14" s="393" t="s">
        <v>13</v>
      </c>
      <c r="B14" s="391"/>
      <c r="C14" s="392"/>
      <c r="D14" s="274"/>
      <c r="E14" s="275"/>
      <c r="F14" s="275"/>
      <c r="G14" s="275"/>
      <c r="H14" s="276"/>
    </row>
    <row r="15" spans="1:8" x14ac:dyDescent="0.25">
      <c r="A15" s="130">
        <v>1</v>
      </c>
      <c r="B15" s="131" t="s">
        <v>11</v>
      </c>
      <c r="C15" s="66" t="s">
        <v>176</v>
      </c>
      <c r="D15" s="160">
        <f>'Расчет с 30% снижением'!I16</f>
        <v>2.8519999999999999</v>
      </c>
      <c r="E15" s="225">
        <f>'Расчет с 30% снижением'!J16</f>
        <v>33.701000000000001</v>
      </c>
      <c r="F15" s="225">
        <v>0</v>
      </c>
      <c r="G15" s="225">
        <v>0</v>
      </c>
      <c r="H15" s="273">
        <f t="shared" ref="H15:H23" si="0">SUM(D15:G15)</f>
        <v>36.552999999999997</v>
      </c>
    </row>
    <row r="16" spans="1:8" ht="15" hidden="1" customHeight="1" x14ac:dyDescent="0.25">
      <c r="A16" s="394" t="s">
        <v>51</v>
      </c>
      <c r="B16" s="395"/>
      <c r="C16" s="396"/>
      <c r="D16" s="277"/>
      <c r="E16" s="278"/>
      <c r="F16" s="278"/>
      <c r="G16" s="278"/>
      <c r="H16" s="273">
        <f t="shared" si="0"/>
        <v>0</v>
      </c>
    </row>
    <row r="17" spans="1:8" hidden="1" x14ac:dyDescent="0.25">
      <c r="A17" s="133"/>
      <c r="B17" s="134"/>
      <c r="C17" s="135"/>
      <c r="D17" s="277"/>
      <c r="E17" s="278"/>
      <c r="F17" s="278"/>
      <c r="G17" s="278"/>
      <c r="H17" s="273">
        <f t="shared" si="0"/>
        <v>0</v>
      </c>
    </row>
    <row r="18" spans="1:8" hidden="1" x14ac:dyDescent="0.25">
      <c r="A18" s="390" t="s">
        <v>52</v>
      </c>
      <c r="B18" s="391"/>
      <c r="C18" s="392"/>
      <c r="D18" s="277"/>
      <c r="E18" s="278"/>
      <c r="F18" s="278"/>
      <c r="G18" s="278"/>
      <c r="H18" s="273">
        <f t="shared" si="0"/>
        <v>0</v>
      </c>
    </row>
    <row r="19" spans="1:8" hidden="1" x14ac:dyDescent="0.25">
      <c r="A19" s="136"/>
      <c r="B19" s="137"/>
      <c r="C19" s="138"/>
      <c r="D19" s="277"/>
      <c r="E19" s="278"/>
      <c r="F19" s="278"/>
      <c r="G19" s="278"/>
      <c r="H19" s="273">
        <f t="shared" si="0"/>
        <v>0</v>
      </c>
    </row>
    <row r="20" spans="1:8" hidden="1" x14ac:dyDescent="0.25">
      <c r="A20" s="390" t="s">
        <v>53</v>
      </c>
      <c r="B20" s="391"/>
      <c r="C20" s="392"/>
      <c r="D20" s="277"/>
      <c r="E20" s="278"/>
      <c r="F20" s="278"/>
      <c r="G20" s="278"/>
      <c r="H20" s="273">
        <f t="shared" si="0"/>
        <v>0</v>
      </c>
    </row>
    <row r="21" spans="1:8" hidden="1" x14ac:dyDescent="0.25">
      <c r="A21" s="136"/>
      <c r="B21" s="137"/>
      <c r="C21" s="138"/>
      <c r="D21" s="277"/>
      <c r="E21" s="278"/>
      <c r="F21" s="278"/>
      <c r="G21" s="278"/>
      <c r="H21" s="273">
        <f t="shared" si="0"/>
        <v>0</v>
      </c>
    </row>
    <row r="22" spans="1:8" x14ac:dyDescent="0.25">
      <c r="A22" s="393" t="s">
        <v>16</v>
      </c>
      <c r="B22" s="391"/>
      <c r="C22" s="392"/>
      <c r="D22" s="274"/>
      <c r="E22" s="275"/>
      <c r="F22" s="275"/>
      <c r="G22" s="275"/>
      <c r="H22" s="273"/>
    </row>
    <row r="23" spans="1:8" x14ac:dyDescent="0.25">
      <c r="A23" s="130">
        <v>2</v>
      </c>
      <c r="B23" s="131" t="s">
        <v>54</v>
      </c>
      <c r="C23" s="139" t="s">
        <v>180</v>
      </c>
      <c r="D23" s="160">
        <f>D15*2%</f>
        <v>5.704E-2</v>
      </c>
      <c r="E23" s="225">
        <f>E15*2%</f>
        <v>0.67402000000000006</v>
      </c>
      <c r="F23" s="225"/>
      <c r="G23" s="225"/>
      <c r="H23" s="273">
        <f t="shared" si="0"/>
        <v>0.73106000000000004</v>
      </c>
    </row>
    <row r="24" spans="1:8" ht="16.5" customHeight="1" x14ac:dyDescent="0.25">
      <c r="A24" s="130"/>
      <c r="B24" s="131"/>
      <c r="C24" s="139"/>
      <c r="D24" s="160"/>
      <c r="E24" s="279"/>
      <c r="F24" s="225"/>
      <c r="G24" s="225"/>
      <c r="H24" s="280"/>
    </row>
    <row r="25" spans="1:8" x14ac:dyDescent="0.25">
      <c r="A25" s="393" t="s">
        <v>19</v>
      </c>
      <c r="B25" s="391"/>
      <c r="C25" s="392"/>
      <c r="D25" s="274"/>
      <c r="E25" s="275"/>
      <c r="F25" s="275"/>
      <c r="G25" s="275"/>
      <c r="H25" s="281"/>
    </row>
    <row r="26" spans="1:8" ht="30" x14ac:dyDescent="0.25">
      <c r="A26" s="136">
        <v>3</v>
      </c>
      <c r="B26" s="131" t="s">
        <v>159</v>
      </c>
      <c r="C26" s="132" t="s">
        <v>64</v>
      </c>
      <c r="D26" s="277">
        <f>(D15+D23)*3.52%</f>
        <v>0.102398208</v>
      </c>
      <c r="E26" s="278">
        <f>(E15+E23)*3.52%</f>
        <v>1.210000704</v>
      </c>
      <c r="F26" s="278"/>
      <c r="G26" s="278"/>
      <c r="H26" s="280">
        <f>SUM(D26:G26)</f>
        <v>1.3123989120000001</v>
      </c>
    </row>
    <row r="27" spans="1:8" ht="21.75" customHeight="1" x14ac:dyDescent="0.25">
      <c r="A27" s="140"/>
      <c r="B27" s="137" t="s">
        <v>14</v>
      </c>
      <c r="C27" s="141" t="s">
        <v>55</v>
      </c>
      <c r="D27" s="282">
        <f>SUM(D15:D26)</f>
        <v>3.0114382079999999</v>
      </c>
      <c r="E27" s="283">
        <f>SUM(E15:E26)</f>
        <v>35.585020704000002</v>
      </c>
      <c r="F27" s="283">
        <f>SUM(F13:F26)</f>
        <v>0</v>
      </c>
      <c r="G27" s="283">
        <f>SUM(G13:G26)</f>
        <v>0</v>
      </c>
      <c r="H27" s="284">
        <f t="shared" ref="H27" si="1">SUM(D27:G27)</f>
        <v>38.596458912000003</v>
      </c>
    </row>
    <row r="28" spans="1:8" x14ac:dyDescent="0.25">
      <c r="A28" s="136">
        <v>4</v>
      </c>
      <c r="B28" s="142" t="s">
        <v>95</v>
      </c>
      <c r="C28" s="132" t="s">
        <v>56</v>
      </c>
      <c r="D28" s="277">
        <f>D27*1.5%</f>
        <v>4.5171573119999996E-2</v>
      </c>
      <c r="E28" s="278">
        <f>E27*1.5%</f>
        <v>0.53377531056000005</v>
      </c>
      <c r="F28" s="278">
        <f t="shared" ref="F28:G28" si="2">F27*1.5%</f>
        <v>0</v>
      </c>
      <c r="G28" s="278">
        <f t="shared" si="2"/>
        <v>0</v>
      </c>
      <c r="H28" s="280">
        <f>D28+E28+F28+G28</f>
        <v>0.57894688368000002</v>
      </c>
    </row>
    <row r="29" spans="1:8" x14ac:dyDescent="0.25">
      <c r="A29" s="136"/>
      <c r="B29" s="137" t="s">
        <v>14</v>
      </c>
      <c r="C29" s="132" t="s">
        <v>57</v>
      </c>
      <c r="D29" s="230">
        <f>D27+D28</f>
        <v>3.0566097811200001</v>
      </c>
      <c r="E29" s="231">
        <f>E27+E28</f>
        <v>36.118796014560004</v>
      </c>
      <c r="F29" s="231">
        <f>F27+F28</f>
        <v>0</v>
      </c>
      <c r="G29" s="231">
        <f>G27+G28</f>
        <v>0</v>
      </c>
      <c r="H29" s="284">
        <f>SUM(D29:G29)</f>
        <v>39.175405795680007</v>
      </c>
    </row>
    <row r="30" spans="1:8" x14ac:dyDescent="0.25">
      <c r="A30" s="143"/>
      <c r="B30" s="144"/>
      <c r="C30" s="145" t="s">
        <v>171</v>
      </c>
      <c r="D30" s="285"/>
      <c r="E30" s="286"/>
      <c r="F30" s="286"/>
      <c r="G30" s="286"/>
      <c r="H30" s="273"/>
    </row>
    <row r="31" spans="1:8" x14ac:dyDescent="0.25">
      <c r="A31" s="143"/>
      <c r="B31" s="144"/>
      <c r="C31" s="139" t="s">
        <v>172</v>
      </c>
      <c r="D31" s="239">
        <v>5.31</v>
      </c>
      <c r="E31" s="240">
        <v>5.31</v>
      </c>
      <c r="F31" s="240">
        <v>4.6100000000000003</v>
      </c>
      <c r="G31" s="240"/>
      <c r="H31" s="273"/>
    </row>
    <row r="32" spans="1:8" x14ac:dyDescent="0.25">
      <c r="A32" s="143"/>
      <c r="B32" s="146"/>
      <c r="C32" s="145" t="s">
        <v>150</v>
      </c>
      <c r="D32" s="282">
        <f>D29*D31</f>
        <v>16.230597937747199</v>
      </c>
      <c r="E32" s="283">
        <f>E29*E31</f>
        <v>191.7908068373136</v>
      </c>
      <c r="F32" s="283">
        <f>F29*F31</f>
        <v>0</v>
      </c>
      <c r="G32" s="283">
        <v>0</v>
      </c>
      <c r="H32" s="170">
        <f>SUM(D32:G32)</f>
        <v>208.0214047750608</v>
      </c>
    </row>
    <row r="33" spans="1:8" x14ac:dyDescent="0.25">
      <c r="A33" s="143"/>
      <c r="B33" s="146"/>
      <c r="C33" s="145" t="s">
        <v>151</v>
      </c>
      <c r="D33" s="287">
        <f>D32*0.2</f>
        <v>3.24611958754944</v>
      </c>
      <c r="E33" s="278">
        <f>E32*0.2</f>
        <v>38.358161367462721</v>
      </c>
      <c r="F33" s="278">
        <f t="shared" ref="F33:G33" si="3">F32*0.2</f>
        <v>0</v>
      </c>
      <c r="G33" s="278">
        <f t="shared" si="3"/>
        <v>0</v>
      </c>
      <c r="H33" s="273">
        <f>SUM(D33:G33)</f>
        <v>41.604280955012158</v>
      </c>
    </row>
    <row r="34" spans="1:8" ht="39.75" customHeight="1" thickBot="1" x14ac:dyDescent="0.3">
      <c r="A34" s="143"/>
      <c r="B34" s="146"/>
      <c r="C34" s="147" t="s">
        <v>58</v>
      </c>
      <c r="D34" s="288">
        <f>D32+D33</f>
        <v>19.476717525296639</v>
      </c>
      <c r="E34" s="289">
        <f>E32+E33</f>
        <v>230.14896820477631</v>
      </c>
      <c r="F34" s="289">
        <f t="shared" ref="F34:G34" si="4">F32+F33</f>
        <v>0</v>
      </c>
      <c r="G34" s="289">
        <f t="shared" si="4"/>
        <v>0</v>
      </c>
      <c r="H34" s="289">
        <f>SUM(D34:G34)</f>
        <v>249.62568573007295</v>
      </c>
    </row>
    <row r="35" spans="1:8" x14ac:dyDescent="0.25">
      <c r="A35" s="148" t="s">
        <v>14</v>
      </c>
      <c r="B35" s="149" t="s">
        <v>14</v>
      </c>
      <c r="C35" s="150"/>
      <c r="D35" s="386" t="s">
        <v>14</v>
      </c>
      <c r="E35" s="387"/>
      <c r="F35" s="388" t="s">
        <v>14</v>
      </c>
      <c r="G35" s="389"/>
      <c r="H35" s="389"/>
    </row>
    <row r="36" spans="1:8" x14ac:dyDescent="0.25">
      <c r="A36" s="148"/>
      <c r="B36" s="151"/>
      <c r="C36" s="152"/>
      <c r="D36" s="152"/>
      <c r="E36" s="152"/>
      <c r="F36" s="152"/>
      <c r="G36" s="152"/>
      <c r="H36" s="152"/>
    </row>
    <row r="37" spans="1:8" x14ac:dyDescent="0.25">
      <c r="A37" s="148"/>
      <c r="B37" s="153" t="s">
        <v>59</v>
      </c>
      <c r="C37" s="154" t="s">
        <v>79</v>
      </c>
      <c r="E37" s="155" t="s">
        <v>61</v>
      </c>
      <c r="F37" s="61"/>
      <c r="G37" s="61"/>
      <c r="H37" s="61"/>
    </row>
    <row r="38" spans="1:8" x14ac:dyDescent="0.25">
      <c r="A38" s="148"/>
      <c r="B38" s="151"/>
      <c r="C38" s="152"/>
      <c r="D38" s="152"/>
      <c r="E38" s="152"/>
      <c r="F38" s="152"/>
      <c r="G38" s="152"/>
      <c r="H38" s="152"/>
    </row>
    <row r="39" spans="1:8" ht="15.75" x14ac:dyDescent="0.25">
      <c r="A39" s="1"/>
      <c r="B39" s="155" t="s">
        <v>60</v>
      </c>
      <c r="C39" s="156" t="s">
        <v>62</v>
      </c>
      <c r="E39" s="156" t="s">
        <v>77</v>
      </c>
      <c r="F39" s="24"/>
      <c r="G39" s="24"/>
      <c r="H39" s="109"/>
    </row>
    <row r="40" spans="1:8" ht="14.25" customHeight="1" x14ac:dyDescent="0.25">
      <c r="A40" s="1"/>
      <c r="B40" s="157"/>
      <c r="C40" s="1"/>
      <c r="D40" s="1"/>
      <c r="E40" s="1"/>
      <c r="F40" s="1"/>
      <c r="G40" s="109"/>
      <c r="H40" s="109"/>
    </row>
    <row r="41" spans="1:8" x14ac:dyDescent="0.25">
      <c r="A41" s="1"/>
      <c r="C41" s="24"/>
      <c r="D41" s="24"/>
      <c r="E41" s="24"/>
      <c r="F41" s="24"/>
      <c r="G41" s="9"/>
      <c r="H41" s="9"/>
    </row>
    <row r="42" spans="1:8" ht="15.75" x14ac:dyDescent="0.25">
      <c r="A42" s="1"/>
      <c r="B42" s="155"/>
      <c r="C42" s="156"/>
      <c r="E42" s="155"/>
      <c r="F42" s="158"/>
      <c r="G42" s="1"/>
      <c r="H42" s="158"/>
    </row>
  </sheetData>
  <mergeCells count="17">
    <mergeCell ref="C9:C10"/>
    <mergeCell ref="D9:G9"/>
    <mergeCell ref="H9:H10"/>
    <mergeCell ref="F2:H2"/>
    <mergeCell ref="A25:C25"/>
    <mergeCell ref="A6:H6"/>
    <mergeCell ref="A8:H8"/>
    <mergeCell ref="A9:A10"/>
    <mergeCell ref="B9:B10"/>
    <mergeCell ref="D35:E35"/>
    <mergeCell ref="F35:H35"/>
    <mergeCell ref="A12:C12"/>
    <mergeCell ref="A14:C14"/>
    <mergeCell ref="A16:C16"/>
    <mergeCell ref="A18:C18"/>
    <mergeCell ref="A20:C20"/>
    <mergeCell ref="A22:C22"/>
  </mergeCells>
  <pageMargins left="0.70866141732283472" right="0.70866141732283472" top="0.74803149606299213" bottom="0.74803149606299213" header="0.31496062992125984" footer="0.31496062992125984"/>
  <pageSetup paperSize="9" scale="40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5</vt:i4>
      </vt:variant>
    </vt:vector>
  </HeadingPairs>
  <TitlesOfParts>
    <vt:vector size="11" baseType="lpstr">
      <vt:lpstr>Базовые</vt:lpstr>
      <vt:lpstr>Текущие</vt:lpstr>
      <vt:lpstr>Базовые </vt:lpstr>
      <vt:lpstr>Текущие </vt:lpstr>
      <vt:lpstr>Расчет с 30% снижением</vt:lpstr>
      <vt:lpstr>НМЦ лота</vt:lpstr>
      <vt:lpstr>Базовые!Область_печати</vt:lpstr>
      <vt:lpstr>'Базовые '!Область_печати</vt:lpstr>
      <vt:lpstr>'Расчет с 30% снижением'!Область_печати</vt:lpstr>
      <vt:lpstr>Текущие!Область_печати</vt:lpstr>
      <vt:lpstr>'Текущие '!Область_печати</vt:lpstr>
    </vt:vector>
  </TitlesOfParts>
  <Company>Комиэнерго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Пирковская Елена Григорьевна</dc:creator>
  <cp:lastModifiedBy>Тарабукин Михаил Анатольевич</cp:lastModifiedBy>
  <cp:lastPrinted>2018-04-06T13:19:48Z</cp:lastPrinted>
  <dcterms:created xsi:type="dcterms:W3CDTF">2013-08-20T09:15:16Z</dcterms:created>
  <dcterms:modified xsi:type="dcterms:W3CDTF">2019-04-03T09:03:27Z</dcterms:modified>
</cp:coreProperties>
</file>